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35" yWindow="65521" windowWidth="12975" windowHeight="9165" activeTab="0"/>
  </bookViews>
  <sheets>
    <sheet name="Animation" sheetId="1" r:id="rId1"/>
    <sheet name="Piston Angles" sheetId="2" r:id="rId2"/>
  </sheets>
  <definedNames>
    <definedName name="solver_adj" localSheetId="0" hidden="1">'Animation'!$C$17,'Animation'!$C$24</definedName>
    <definedName name="solver_adj" localSheetId="1" hidden="1">'Piston Angles'!$F$2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'Animation'!#REF!</definedName>
    <definedName name="solver_opt" localSheetId="1" hidden="1">'Piston Angles'!$I$3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1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3</definedName>
    <definedName name="solver_typ" localSheetId="1" hidden="1">3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<sst xmlns="http://schemas.openxmlformats.org/spreadsheetml/2006/main" count="70" uniqueCount="44">
  <si>
    <t>Output Shaft</t>
  </si>
  <si>
    <t>Angle</t>
  </si>
  <si>
    <t>Diameter</t>
  </si>
  <si>
    <t>Carriage</t>
  </si>
  <si>
    <t>Width</t>
  </si>
  <si>
    <t>Length</t>
  </si>
  <si>
    <t>Rotors</t>
  </si>
  <si>
    <t>Crank Arm / Rotor 1</t>
  </si>
  <si>
    <t>Crank Arm / Rotor 2</t>
  </si>
  <si>
    <t>Piston</t>
  </si>
  <si>
    <t>Planet Gears</t>
  </si>
  <si>
    <t>Intake Port</t>
  </si>
  <si>
    <t>Exhaust Port</t>
  </si>
  <si>
    <t>Spark Plug / Injector</t>
  </si>
  <si>
    <r>
      <t>Angle</t>
    </r>
    <r>
      <rPr>
        <vertAlign val="subscript"/>
        <sz val="8"/>
        <rFont val="Arial"/>
        <family val="2"/>
      </rPr>
      <t>1</t>
    </r>
  </si>
  <si>
    <r>
      <t>Angle</t>
    </r>
    <r>
      <rPr>
        <vertAlign val="subscript"/>
        <sz val="8"/>
        <rFont val="Arial"/>
        <family val="2"/>
      </rPr>
      <t>2</t>
    </r>
  </si>
  <si>
    <t>Cylinder</t>
  </si>
  <si>
    <t>Connecting Rods</t>
  </si>
  <si>
    <t>Crankpin Distance</t>
  </si>
  <si>
    <r>
      <t>Output Shaft to Crankpin</t>
    </r>
    <r>
      <rPr>
        <vertAlign val="subscript"/>
        <sz val="8"/>
        <rFont val="Arial"/>
        <family val="2"/>
      </rPr>
      <t>1</t>
    </r>
  </si>
  <si>
    <r>
      <t>Output Shaft to Crankpin</t>
    </r>
    <r>
      <rPr>
        <vertAlign val="subscript"/>
        <sz val="8"/>
        <rFont val="Arial"/>
        <family val="2"/>
      </rPr>
      <t>2</t>
    </r>
  </si>
  <si>
    <r>
      <t>Crankpin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Angle</t>
    </r>
  </si>
  <si>
    <r>
      <t>Crankpin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Angle</t>
    </r>
  </si>
  <si>
    <t>Crank Arm Length</t>
  </si>
  <si>
    <t>Width (degrees)</t>
  </si>
  <si>
    <t>Location (degrees)</t>
  </si>
  <si>
    <t>Thickness (degrees)</t>
  </si>
  <si>
    <t>Shaft &amp; Carriage</t>
  </si>
  <si>
    <t>Sun Gear</t>
  </si>
  <si>
    <t>Carriage Radius</t>
  </si>
  <si>
    <t>from Patent</t>
  </si>
  <si>
    <t>Use this scrollbar to control the animation.</t>
  </si>
  <si>
    <t>Side View for Reference</t>
  </si>
  <si>
    <t>The MYT Engine Animation in Excel by Phil Runninger</t>
  </si>
  <si>
    <t>Directly from Animation.xls</t>
  </si>
  <si>
    <t>from Animation.xls (adjusted)</t>
  </si>
  <si>
    <t>Difference</t>
  </si>
  <si>
    <t xml:space="preserve">Disclaimer:  This is a simplified design intended only to </t>
  </si>
  <si>
    <t>instance, is held in place by magic here.)</t>
  </si>
  <si>
    <t xml:space="preserve">show the motion of the mechanism.  The sun gear, for </t>
  </si>
  <si>
    <t>Vertical Adjustment</t>
  </si>
  <si>
    <t>Horizontal Adjustment</t>
  </si>
  <si>
    <t>Chart Data</t>
  </si>
  <si>
    <t>Combustion Cycle Label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</si>
</sst>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bscript"/>
      <sz val="8"/>
      <name val="Arial"/>
      <family val="2"/>
    </font>
    <font>
      <i/>
      <sz val="8"/>
      <name val="Arial"/>
      <family val="2"/>
    </font>
    <font>
      <sz val="10"/>
      <color indexed="55"/>
      <name val="Arial"/>
      <family val="0"/>
    </font>
    <font>
      <b/>
      <sz val="10"/>
      <color indexed="22"/>
      <name val="Arial"/>
      <family val="0"/>
    </font>
    <font>
      <b/>
      <sz val="10"/>
      <color indexed="57"/>
      <name val="Arial"/>
      <family val="0"/>
    </font>
    <font>
      <b/>
      <sz val="10"/>
      <color indexed="14"/>
      <name val="Arial"/>
      <family val="0"/>
    </font>
    <font>
      <b/>
      <sz val="10"/>
      <color indexed="12"/>
      <name val="Arial"/>
      <family val="0"/>
    </font>
    <font>
      <b/>
      <sz val="10"/>
      <color indexed="53"/>
      <name val="Arial"/>
      <family val="0"/>
    </font>
    <font>
      <b/>
      <sz val="10"/>
      <color indexed="51"/>
      <name val="Arial"/>
      <family val="0"/>
    </font>
    <font>
      <b/>
      <sz val="10"/>
      <color indexed="40"/>
      <name val="Arial"/>
      <family val="0"/>
    </font>
    <font>
      <b/>
      <sz val="10"/>
      <color indexed="16"/>
      <name val="Arial"/>
      <family val="0"/>
    </font>
    <font>
      <b/>
      <sz val="10"/>
      <color indexed="10"/>
      <name val="Arial"/>
      <family val="0"/>
    </font>
    <font>
      <b/>
      <sz val="10"/>
      <color indexed="2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left" vertical="center" indent="1"/>
      <protection hidden="1"/>
    </xf>
    <xf numFmtId="0" fontId="0" fillId="2" borderId="2" xfId="0" applyFill="1" applyBorder="1" applyAlignment="1" applyProtection="1">
      <alignment vertical="center" wrapText="1"/>
      <protection hidden="1"/>
    </xf>
    <xf numFmtId="0" fontId="0" fillId="2" borderId="3" xfId="0" applyFill="1" applyBorder="1" applyAlignment="1" applyProtection="1">
      <alignment vertical="center" wrapText="1"/>
      <protection hidden="1"/>
    </xf>
    <xf numFmtId="0" fontId="2" fillId="2" borderId="4" xfId="0" applyFont="1" applyFill="1" applyBorder="1" applyAlignment="1" applyProtection="1">
      <alignment horizontal="right" vertical="center" inden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4" fillId="2" borderId="5" xfId="0" applyFont="1" applyFill="1" applyBorder="1" applyAlignment="1" applyProtection="1">
      <alignment/>
      <protection hidden="1"/>
    </xf>
    <xf numFmtId="0" fontId="2" fillId="2" borderId="5" xfId="0" applyFont="1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 locked="0"/>
    </xf>
    <xf numFmtId="0" fontId="1" fillId="3" borderId="10" xfId="0" applyFont="1" applyFill="1" applyBorder="1" applyAlignment="1" applyProtection="1">
      <alignment horizontal="right"/>
      <protection hidden="1"/>
    </xf>
    <xf numFmtId="0" fontId="0" fillId="3" borderId="1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right" vertical="center" indent="1"/>
      <protection hidden="1"/>
    </xf>
    <xf numFmtId="0" fontId="0" fillId="0" borderId="8" xfId="0" applyBorder="1" applyAlignment="1" applyProtection="1">
      <alignment/>
      <protection hidden="1"/>
    </xf>
    <xf numFmtId="0" fontId="1" fillId="0" borderId="8" xfId="0" applyFont="1" applyBorder="1" applyAlignment="1" applyProtection="1">
      <alignment/>
      <protection hidden="1"/>
    </xf>
    <xf numFmtId="0" fontId="1" fillId="0" borderId="7" xfId="0" applyFont="1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8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"/>
          <c:w val="0.9397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Animation!$C$39:$C$40</c:f>
              <c:strCache>
                <c:ptCount val="1"/>
                <c:pt idx="0">
                  <c:v>Sun Gear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2"/>
              <c:delete val="1"/>
            </c:dLbl>
            <c:dLbl>
              <c:idx val="33"/>
              <c:tx>
                <c:strRef>
                  <c:f>Animation!$C$3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Animation!$B$41:$B$425</c:f>
            </c:numRef>
          </c:xVal>
          <c:yVal>
            <c:numRef>
              <c:f>Animation!$C$41:$C$425</c:f>
            </c:numRef>
          </c:yVal>
          <c:smooth val="0"/>
        </c:ser>
        <c:ser>
          <c:idx val="1"/>
          <c:order val="1"/>
          <c:tx>
            <c:strRef>
              <c:f>Animation!$D$39:$D$40</c:f>
              <c:strCache>
                <c:ptCount val="1"/>
                <c:pt idx="0">
                  <c:v>Cylinder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Animation!$B$41:$B$425</c:f>
            </c:numRef>
          </c:xVal>
          <c:yVal>
            <c:numRef>
              <c:f>Animation!$D$41:$D$425</c:f>
            </c:numRef>
          </c:yVal>
          <c:smooth val="0"/>
        </c:ser>
        <c:ser>
          <c:idx val="2"/>
          <c:order val="2"/>
          <c:tx>
            <c:strRef>
              <c:f>Animation!$E$39:$E$40</c:f>
              <c:strCache>
                <c:ptCount val="1"/>
                <c:pt idx="0">
                  <c:v>Shaft &amp; Carriage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5"/>
              <c:delete val="1"/>
            </c:dLbl>
            <c:dLbl>
              <c:idx val="106"/>
              <c:delete val="1"/>
            </c:dLbl>
            <c:delete val="1"/>
          </c:dLbls>
          <c:xVal>
            <c:numRef>
              <c:f>Animation!$B$41:$B$425</c:f>
            </c:numRef>
          </c:xVal>
          <c:yVal>
            <c:numRef>
              <c:f>Animation!$E$41:$E$425</c:f>
            </c:numRef>
          </c:yVal>
          <c:smooth val="0"/>
        </c:ser>
        <c:ser>
          <c:idx val="3"/>
          <c:order val="3"/>
          <c:tx>
            <c:strRef>
              <c:f>Animation!$F$39:$F$40</c:f>
              <c:strCache>
                <c:ptCount val="1"/>
                <c:pt idx="0">
                  <c:v>Planet Gears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63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183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144"/>
              <c:delete val="1"/>
            </c:dLbl>
            <c:delete val="1"/>
          </c:dLbls>
          <c:xVal>
            <c:numRef>
              <c:f>Animation!$B$41:$B$425</c:f>
            </c:numRef>
          </c:xVal>
          <c:yVal>
            <c:numRef>
              <c:f>Animation!$F$41:$F$425</c:f>
            </c:numRef>
          </c:yVal>
          <c:smooth val="0"/>
        </c:ser>
        <c:ser>
          <c:idx val="4"/>
          <c:order val="4"/>
          <c:tx>
            <c:strRef>
              <c:f>Animation!$G$39:$G$40</c:f>
              <c:strCache>
                <c:ptCount val="1"/>
                <c:pt idx="0">
                  <c:v>Connecting Rods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O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Animation!$B$41:$B$425</c:f>
            </c:numRef>
          </c:xVal>
          <c:yVal>
            <c:numRef>
              <c:f>Animation!$G$41:$G$425</c:f>
            </c:numRef>
          </c:yVal>
          <c:smooth val="0"/>
        </c:ser>
        <c:ser>
          <c:idx val="5"/>
          <c:order val="5"/>
          <c:tx>
            <c:strRef>
              <c:f>Animation!$H$39:$H$40</c:f>
              <c:strCache>
                <c:ptCount val="1"/>
                <c:pt idx="0">
                  <c:v>Crank Arm / Rotor 1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92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93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94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95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96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211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212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213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214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215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Animation!$B$41:$B$425</c:f>
            </c:numRef>
          </c:xVal>
          <c:yVal>
            <c:numRef>
              <c:f>Animation!$H$41:$H$425</c:f>
            </c:numRef>
          </c:yVal>
          <c:smooth val="0"/>
        </c:ser>
        <c:ser>
          <c:idx val="6"/>
          <c:order val="6"/>
          <c:tx>
            <c:strRef>
              <c:f>Animation!$I$39:$I$40</c:f>
              <c:strCache>
                <c:ptCount val="1"/>
                <c:pt idx="0">
                  <c:v>Crank Arm / Rotor 2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64"/>
            <c:spPr>
              <a:ln w="12700">
                <a:solidFill>
                  <a:srgbClr val="FFCC00"/>
                </a:solidFill>
                <a:prstDash val="sysDot"/>
              </a:ln>
            </c:spPr>
            <c:marker>
              <c:symbol val="none"/>
            </c:marker>
          </c:dPt>
          <c:dPt>
            <c:idx val="265"/>
            <c:spPr>
              <a:ln w="12700">
                <a:solidFill>
                  <a:srgbClr val="FFCC00"/>
                </a:solidFill>
                <a:prstDash val="sysDot"/>
              </a:ln>
            </c:spPr>
            <c:marker>
              <c:symbol val="none"/>
            </c:marker>
          </c:dPt>
          <c:dPt>
            <c:idx val="266"/>
            <c:spPr>
              <a:ln w="12700">
                <a:solidFill>
                  <a:srgbClr val="FFCC00"/>
                </a:solidFill>
                <a:prstDash val="sysDot"/>
              </a:ln>
            </c:spPr>
            <c:marker>
              <c:symbol val="none"/>
            </c:marker>
          </c:dPt>
          <c:dPt>
            <c:idx val="267"/>
            <c:spPr>
              <a:ln w="12700">
                <a:solidFill>
                  <a:srgbClr val="FFCC00"/>
                </a:solidFill>
                <a:prstDash val="sysDot"/>
              </a:ln>
            </c:spPr>
            <c:marker>
              <c:symbol val="none"/>
            </c:marker>
          </c:dPt>
          <c:dPt>
            <c:idx val="284"/>
            <c:spPr>
              <a:ln w="12700">
                <a:solidFill>
                  <a:srgbClr val="FFCC00"/>
                </a:solidFill>
                <a:prstDash val="sysDot"/>
              </a:ln>
            </c:spPr>
            <c:marker>
              <c:symbol val="none"/>
            </c:marker>
          </c:dPt>
          <c:dPt>
            <c:idx val="285"/>
            <c:spPr>
              <a:ln w="12700">
                <a:solidFill>
                  <a:srgbClr val="FFCC00"/>
                </a:solidFill>
                <a:prstDash val="sysDot"/>
              </a:ln>
            </c:spPr>
            <c:marker>
              <c:symbol val="none"/>
            </c:marker>
          </c:dPt>
          <c:dPt>
            <c:idx val="286"/>
            <c:spPr>
              <a:ln w="12700">
                <a:solidFill>
                  <a:srgbClr val="FFCC00"/>
                </a:solidFill>
                <a:prstDash val="sysDot"/>
              </a:ln>
            </c:spPr>
            <c:marker>
              <c:symbol val="none"/>
            </c:marker>
          </c:dPt>
          <c:dPt>
            <c:idx val="287"/>
            <c:spPr>
              <a:ln w="12700">
                <a:solidFill>
                  <a:srgbClr val="FFCC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Animation!$B$41:$B$425</c:f>
            </c:numRef>
          </c:xVal>
          <c:yVal>
            <c:numRef>
              <c:f>Animation!$I$41:$I$425</c:f>
            </c:numRef>
          </c:yVal>
          <c:smooth val="0"/>
        </c:ser>
        <c:ser>
          <c:idx val="7"/>
          <c:order val="7"/>
          <c:tx>
            <c:strRef>
              <c:f>Animation!$J$39:$J$40</c:f>
              <c:strCache>
                <c:ptCount val="1"/>
                <c:pt idx="0">
                  <c:v>Intake Port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Animation!$B$41:$B$425</c:f>
            </c:numRef>
          </c:xVal>
          <c:yVal>
            <c:numRef>
              <c:f>Animation!$J$41:$J$425</c:f>
            </c:numRef>
          </c:yVal>
          <c:smooth val="0"/>
        </c:ser>
        <c:ser>
          <c:idx val="8"/>
          <c:order val="8"/>
          <c:tx>
            <c:strRef>
              <c:f>Animation!$K$39:$K$40</c:f>
              <c:strCache>
                <c:ptCount val="1"/>
                <c:pt idx="0">
                  <c:v>Exhaust Port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Animation!$B$41:$B$425</c:f>
            </c:numRef>
          </c:xVal>
          <c:yVal>
            <c:numRef>
              <c:f>Animation!$K$41:$K$425</c:f>
            </c:numRef>
          </c:yVal>
          <c:smooth val="0"/>
        </c:ser>
        <c:ser>
          <c:idx val="9"/>
          <c:order val="9"/>
          <c:tx>
            <c:strRef>
              <c:f>Animation!$L$39:$L$40</c:f>
              <c:strCache>
                <c:ptCount val="1"/>
                <c:pt idx="0">
                  <c:v>Spark Plug / Injector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Animation!$B$41:$B$425</c:f>
            </c:numRef>
          </c:xVal>
          <c:yVal>
            <c:numRef>
              <c:f>Animation!$L$41:$L$425</c:f>
            </c:numRef>
          </c:yVal>
          <c:smooth val="0"/>
        </c:ser>
        <c:ser>
          <c:idx val="10"/>
          <c:order val="10"/>
          <c:tx>
            <c:strRef>
              <c:f>Animation!$M$39:$M$40</c:f>
              <c:strCache>
                <c:ptCount val="1"/>
                <c:pt idx="0">
                  <c:v>Combustion Cycle Label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78"/>
              <c:delete val="1"/>
            </c:dLbl>
            <c:dLbl>
              <c:idx val="380"/>
              <c:delete val="1"/>
            </c:dLbl>
            <c:dLbl>
              <c:idx val="381"/>
              <c:tx>
                <c:strRef>
                  <c:f>Animation!$A$418</c:f>
                  <c:strCache>
                    <c:ptCount val="1"/>
                    <c:pt idx="0">
                      <c:v>Power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Animation!$B$41:$B$425</c:f>
            </c:numRef>
          </c:xVal>
          <c:yVal>
            <c:numRef>
              <c:f>Animation!$M$41:$M$425</c:f>
            </c:numRef>
          </c:yVal>
          <c:smooth val="0"/>
        </c:ser>
        <c:axId val="37926355"/>
        <c:axId val="5792876"/>
      </c:scatterChart>
      <c:valAx>
        <c:axId val="37926355"/>
        <c:scaling>
          <c:orientation val="minMax"/>
          <c:max val="6.570478896678651"/>
          <c:min val="-6.570478896678651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92876"/>
        <c:crosses val="autoZero"/>
        <c:crossBetween val="midCat"/>
        <c:dispUnits/>
      </c:valAx>
      <c:valAx>
        <c:axId val="5792876"/>
        <c:scaling>
          <c:orientation val="minMax"/>
          <c:max val="6.51874303817749"/>
          <c:min val="-6.51874303817749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9263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0"/>
        <c:delete val="1"/>
      </c:legendEntry>
      <c:layout>
        <c:manualLayout>
          <c:xMode val="edge"/>
          <c:yMode val="edge"/>
          <c:x val="0"/>
          <c:y val="0.6905"/>
          <c:w val="0.2015"/>
          <c:h val="0.3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Piston Angles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575"/>
          <c:w val="0.9745"/>
          <c:h val="0.87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'Piston Angles'!$B$1</c:f>
              <c:strCache>
                <c:ptCount val="1"/>
                <c:pt idx="0">
                  <c:v>Directly from Animation.xls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'Piston Angles'!$A$2:$A$362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xVal>
          <c:yVal>
            <c:numRef>
              <c:f>'Piston Angles'!$B$2:$B$362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'Piston Angles'!$C$1</c:f>
              <c:strCache>
                <c:ptCount val="1"/>
                <c:pt idx="0">
                  <c:v>from Animation.xls (adjusted)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'Piston Angles'!$A$2:$A$362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xVal>
          <c:yVal>
            <c:numRef>
              <c:f>'Piston Angles'!$C$2:$C$362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'Piston Angles'!$D$1</c:f>
              <c:strCache>
                <c:ptCount val="1"/>
                <c:pt idx="0">
                  <c:v>from Patent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'Piston Angles'!$A$2:$A$362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xVal>
          <c:yVal>
            <c:numRef>
              <c:f>'Piston Angles'!$D$2:$D$362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axId val="52135885"/>
        <c:axId val="66569782"/>
      </c:scatterChart>
      <c:scatterChart>
        <c:scatterStyle val="lineMarker"/>
        <c:varyColors val="0"/>
        <c:ser>
          <c:idx val="3"/>
          <c:order val="3"/>
          <c:tx>
            <c:strRef>
              <c:f>'Piston Angles'!$E$1</c:f>
              <c:strCache>
                <c:ptCount val="1"/>
                <c:pt idx="0">
                  <c:v>Difference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'Piston Angles'!$A$2:$A$362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xVal>
          <c:yVal>
            <c:numRef>
              <c:f>'Piston Angles'!$E$2:$E$362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axId val="62257127"/>
        <c:axId val="23443232"/>
      </c:scatterChart>
      <c:valAx>
        <c:axId val="52135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69782"/>
        <c:crosses val="autoZero"/>
        <c:crossBetween val="midCat"/>
        <c:dispUnits/>
      </c:valAx>
      <c:valAx>
        <c:axId val="66569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35885"/>
        <c:crosses val="autoZero"/>
        <c:crossBetween val="midCat"/>
        <c:dispUnits/>
      </c:valAx>
      <c:valAx>
        <c:axId val="62257127"/>
        <c:scaling>
          <c:orientation val="minMax"/>
        </c:scaling>
        <c:axPos val="b"/>
        <c:delete val="1"/>
        <c:majorTickMark val="in"/>
        <c:minorTickMark val="none"/>
        <c:tickLblPos val="nextTo"/>
        <c:crossAx val="23443232"/>
        <c:crosses val="max"/>
        <c:crossBetween val="midCat"/>
        <c:dispUnits/>
      </c:valAx>
      <c:valAx>
        <c:axId val="234432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25712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825"/>
          <c:y val="0.95425"/>
        </c:manualLayout>
      </c:layout>
      <c:overlay val="0"/>
      <c:spPr>
        <a:solidFill>
          <a:srgbClr val="C0C0C0"/>
        </a:solidFill>
      </c:spPr>
    </c:legend>
    <c:plotVisOnly val="0"/>
    <c:dispBlanksAs val="span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1</xdr:row>
      <xdr:rowOff>0</xdr:rowOff>
    </xdr:from>
    <xdr:to>
      <xdr:col>12</xdr:col>
      <xdr:colOff>0</xdr:colOff>
      <xdr:row>465</xdr:row>
      <xdr:rowOff>19050</xdr:rowOff>
    </xdr:to>
    <xdr:graphicFrame>
      <xdr:nvGraphicFramePr>
        <xdr:cNvPr id="1" name="Chart 2"/>
        <xdr:cNvGraphicFramePr/>
      </xdr:nvGraphicFramePr>
      <xdr:xfrm>
        <a:off x="2857500" y="276225"/>
        <a:ext cx="694372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0</xdr:row>
      <xdr:rowOff>38100</xdr:rowOff>
    </xdr:from>
    <xdr:to>
      <xdr:col>4</xdr:col>
      <xdr:colOff>609600</xdr:colOff>
      <xdr:row>0</xdr:row>
      <xdr:rowOff>228600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38100"/>
          <a:ext cx="1485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47625</xdr:colOff>
      <xdr:row>431</xdr:row>
      <xdr:rowOff>9525</xdr:rowOff>
    </xdr:from>
    <xdr:ext cx="2705100" cy="5210175"/>
    <xdr:grpSp>
      <xdr:nvGrpSpPr>
        <xdr:cNvPr id="3" name="Group 484"/>
        <xdr:cNvGrpSpPr>
          <a:grpSpLocks/>
        </xdr:cNvGrpSpPr>
      </xdr:nvGrpSpPr>
      <xdr:grpSpPr>
        <a:xfrm>
          <a:off x="47625" y="1257300"/>
          <a:ext cx="2705100" cy="5210175"/>
          <a:chOff x="5" y="132"/>
          <a:chExt cx="284" cy="547"/>
        </a:xfrm>
        <a:solidFill>
          <a:srgbClr val="FFFFFF"/>
        </a:solidFill>
      </xdr:grpSpPr>
      <xdr:sp>
        <xdr:nvSpPr>
          <xdr:cNvPr id="4" name="Rectangle 478"/>
          <xdr:cNvSpPr>
            <a:spLocks/>
          </xdr:cNvSpPr>
        </xdr:nvSpPr>
        <xdr:spPr>
          <a:xfrm>
            <a:off x="138" y="187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479"/>
          <xdr:cNvSpPr>
            <a:spLocks/>
          </xdr:cNvSpPr>
        </xdr:nvSpPr>
        <xdr:spPr>
          <a:xfrm>
            <a:off x="157" y="165"/>
            <a:ext cx="2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480"/>
          <xdr:cNvSpPr>
            <a:spLocks/>
          </xdr:cNvSpPr>
        </xdr:nvSpPr>
        <xdr:spPr>
          <a:xfrm>
            <a:off x="134" y="471"/>
            <a:ext cx="19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481"/>
          <xdr:cNvSpPr>
            <a:spLocks/>
          </xdr:cNvSpPr>
        </xdr:nvSpPr>
        <xdr:spPr>
          <a:xfrm>
            <a:off x="157" y="495"/>
            <a:ext cx="19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482"/>
          <xdr:cNvSpPr>
            <a:spLocks/>
          </xdr:cNvSpPr>
        </xdr:nvSpPr>
        <xdr:spPr>
          <a:xfrm>
            <a:off x="177" y="220"/>
            <a:ext cx="2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483"/>
          <xdr:cNvSpPr>
            <a:spLocks/>
          </xdr:cNvSpPr>
        </xdr:nvSpPr>
        <xdr:spPr>
          <a:xfrm>
            <a:off x="174" y="439"/>
            <a:ext cx="2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29"/>
          <xdr:cNvSpPr>
            <a:spLocks/>
          </xdr:cNvSpPr>
        </xdr:nvSpPr>
        <xdr:spPr>
          <a:xfrm>
            <a:off x="146" y="244"/>
            <a:ext cx="18" cy="178"/>
          </a:xfrm>
          <a:prstGeom prst="rect">
            <a:avLst/>
          </a:prstGeom>
          <a:pattFill prst="wdDnDiag">
            <a:fgClr>
              <a:srgbClr val="99CCFF"/>
            </a:fgClr>
            <a:bgClr>
              <a:srgbClr val="0000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8"/>
          <xdr:cNvSpPr>
            <a:spLocks/>
          </xdr:cNvSpPr>
        </xdr:nvSpPr>
        <xdr:spPr>
          <a:xfrm>
            <a:off x="220" y="165"/>
            <a:ext cx="69" cy="340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"/>
          <xdr:cNvSpPr>
            <a:spLocks/>
          </xdr:cNvSpPr>
        </xdr:nvSpPr>
        <xdr:spPr>
          <a:xfrm>
            <a:off x="255" y="165"/>
            <a:ext cx="17" cy="345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4"/>
          <xdr:cNvSpPr>
            <a:spLocks/>
          </xdr:cNvSpPr>
        </xdr:nvSpPr>
        <xdr:spPr>
          <a:xfrm>
            <a:off x="237" y="164"/>
            <a:ext cx="17" cy="345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10"/>
          <xdr:cNvSpPr>
            <a:spLocks/>
          </xdr:cNvSpPr>
        </xdr:nvSpPr>
        <xdr:spPr>
          <a:xfrm>
            <a:off x="221" y="132"/>
            <a:ext cx="68" cy="68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11"/>
          <xdr:cNvSpPr>
            <a:spLocks/>
          </xdr:cNvSpPr>
        </xdr:nvSpPr>
        <xdr:spPr>
          <a:xfrm>
            <a:off x="221" y="472"/>
            <a:ext cx="68" cy="68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2"/>
          <xdr:cNvSpPr>
            <a:spLocks/>
          </xdr:cNvSpPr>
        </xdr:nvSpPr>
        <xdr:spPr>
          <a:xfrm>
            <a:off x="220" y="321"/>
            <a:ext cx="69" cy="33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3"/>
          <xdr:cNvSpPr>
            <a:spLocks/>
          </xdr:cNvSpPr>
        </xdr:nvSpPr>
        <xdr:spPr>
          <a:xfrm>
            <a:off x="221" y="399"/>
            <a:ext cx="68" cy="46"/>
          </a:xfrm>
          <a:prstGeom prst="can">
            <a:avLst>
              <a:gd name="adj" fmla="val 0"/>
            </a:avLst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5"/>
          <xdr:cNvSpPr>
            <a:spLocks/>
          </xdr:cNvSpPr>
        </xdr:nvSpPr>
        <xdr:spPr>
          <a:xfrm rot="10800000">
            <a:off x="221" y="226"/>
            <a:ext cx="68" cy="46"/>
          </a:xfrm>
          <a:prstGeom prst="can">
            <a:avLst>
              <a:gd name="adj" fmla="val 0"/>
            </a:avLst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23"/>
          <xdr:cNvSpPr>
            <a:spLocks/>
          </xdr:cNvSpPr>
        </xdr:nvSpPr>
        <xdr:spPr>
          <a:xfrm>
            <a:off x="168" y="163"/>
            <a:ext cx="17" cy="70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24"/>
          <xdr:cNvSpPr>
            <a:spLocks/>
          </xdr:cNvSpPr>
        </xdr:nvSpPr>
        <xdr:spPr>
          <a:xfrm>
            <a:off x="168" y="437"/>
            <a:ext cx="17" cy="70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5"/>
          <xdr:cNvSpPr>
            <a:spLocks/>
          </xdr:cNvSpPr>
        </xdr:nvSpPr>
        <xdr:spPr>
          <a:xfrm>
            <a:off x="146" y="138"/>
            <a:ext cx="18" cy="107"/>
          </a:xfrm>
          <a:prstGeom prst="rect">
            <a:avLst/>
          </a:prstGeom>
          <a:pattFill prst="wdUpDiag">
            <a:fgClr>
              <a:srgbClr val="99CCFF"/>
            </a:fgClr>
            <a:bgClr>
              <a:srgbClr val="FF00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6"/>
          <xdr:cNvSpPr>
            <a:spLocks/>
          </xdr:cNvSpPr>
        </xdr:nvSpPr>
        <xdr:spPr>
          <a:xfrm>
            <a:off x="146" y="422"/>
            <a:ext cx="18" cy="107"/>
          </a:xfrm>
          <a:prstGeom prst="rect">
            <a:avLst/>
          </a:prstGeom>
          <a:pattFill prst="wdUpDiag">
            <a:fgClr>
              <a:srgbClr val="99CCFF"/>
            </a:fgClr>
            <a:bgClr>
              <a:srgbClr val="FF00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28"/>
          <xdr:cNvSpPr>
            <a:spLocks/>
          </xdr:cNvSpPr>
        </xdr:nvSpPr>
        <xdr:spPr>
          <a:xfrm>
            <a:off x="68" y="326"/>
            <a:ext cx="74" cy="18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Polygon 32"/>
          <xdr:cNvSpPr>
            <a:spLocks/>
          </xdr:cNvSpPr>
        </xdr:nvSpPr>
        <xdr:spPr>
          <a:xfrm>
            <a:off x="174" y="328"/>
            <a:ext cx="31" cy="125"/>
          </a:xfrm>
          <a:custGeom>
            <a:pathLst>
              <a:path h="125" w="31">
                <a:moveTo>
                  <a:pt x="23" y="0"/>
                </a:moveTo>
                <a:lnTo>
                  <a:pt x="0" y="0"/>
                </a:lnTo>
                <a:lnTo>
                  <a:pt x="0" y="17"/>
                </a:lnTo>
                <a:lnTo>
                  <a:pt x="11" y="106"/>
                </a:lnTo>
                <a:lnTo>
                  <a:pt x="15" y="106"/>
                </a:lnTo>
                <a:lnTo>
                  <a:pt x="15" y="125"/>
                </a:lnTo>
                <a:lnTo>
                  <a:pt x="31" y="125"/>
                </a:lnTo>
                <a:lnTo>
                  <a:pt x="31" y="106"/>
                </a:lnTo>
                <a:lnTo>
                  <a:pt x="18" y="17"/>
                </a:lnTo>
                <a:lnTo>
                  <a:pt x="23" y="17"/>
                </a:lnTo>
                <a:lnTo>
                  <a:pt x="23" y="0"/>
                </a:lnTo>
                <a:close/>
              </a:path>
            </a:pathLst>
          </a:cu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Polygon 33"/>
          <xdr:cNvSpPr>
            <a:spLocks/>
          </xdr:cNvSpPr>
        </xdr:nvSpPr>
        <xdr:spPr>
          <a:xfrm>
            <a:off x="189" y="217"/>
            <a:ext cx="31" cy="135"/>
          </a:xfrm>
          <a:custGeom>
            <a:pathLst>
              <a:path h="135" w="31">
                <a:moveTo>
                  <a:pt x="31" y="135"/>
                </a:moveTo>
                <a:lnTo>
                  <a:pt x="8" y="135"/>
                </a:lnTo>
                <a:lnTo>
                  <a:pt x="8" y="105"/>
                </a:lnTo>
                <a:lnTo>
                  <a:pt x="0" y="16"/>
                </a:lnTo>
                <a:lnTo>
                  <a:pt x="0" y="0"/>
                </a:lnTo>
                <a:lnTo>
                  <a:pt x="18" y="0"/>
                </a:lnTo>
                <a:lnTo>
                  <a:pt x="18" y="16"/>
                </a:lnTo>
                <a:lnTo>
                  <a:pt x="26" y="105"/>
                </a:lnTo>
                <a:lnTo>
                  <a:pt x="31" y="105"/>
                </a:lnTo>
                <a:lnTo>
                  <a:pt x="31" y="135"/>
                </a:lnTo>
                <a:close/>
              </a:path>
            </a:pathLst>
          </a:cu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27"/>
          <xdr:cNvSpPr>
            <a:spLocks/>
          </xdr:cNvSpPr>
        </xdr:nvSpPr>
        <xdr:spPr>
          <a:xfrm>
            <a:off x="123" y="173"/>
            <a:ext cx="19" cy="323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88"/>
          <xdr:cNvSpPr>
            <a:spLocks/>
          </xdr:cNvSpPr>
        </xdr:nvSpPr>
        <xdr:spPr>
          <a:xfrm>
            <a:off x="39" y="661"/>
            <a:ext cx="175" cy="18"/>
          </a:xfrm>
          <a:prstGeom prst="accentCallout2">
            <a:avLst>
              <a:gd name="adj1" fmla="val 74000"/>
              <a:gd name="adj2" fmla="val -700000"/>
              <a:gd name="adj3" fmla="val 65430"/>
              <a:gd name="adj4" fmla="val 16666"/>
              <a:gd name="adj5" fmla="val 54569"/>
              <a:gd name="adj6" fmla="val 16666"/>
              <a:gd name="adj7" fmla="val 74000"/>
              <a:gd name="adj8" fmla="val -70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Cylinder, Rotors, &amp; Pistons</a:t>
            </a:r>
          </a:p>
        </xdr:txBody>
      </xdr:sp>
      <xdr:sp>
        <xdr:nvSpPr>
          <xdr:cNvPr id="28" name="AutoShape 389"/>
          <xdr:cNvSpPr>
            <a:spLocks/>
          </xdr:cNvSpPr>
        </xdr:nvSpPr>
        <xdr:spPr>
          <a:xfrm>
            <a:off x="44" y="617"/>
            <a:ext cx="117" cy="37"/>
          </a:xfrm>
          <a:prstGeom prst="accentCallout2">
            <a:avLst>
              <a:gd name="adj1" fmla="val 85898"/>
              <a:gd name="adj2" fmla="val -477027"/>
              <a:gd name="adj3" fmla="val 72222"/>
              <a:gd name="adj4" fmla="val -17569"/>
              <a:gd name="adj5" fmla="val 56837"/>
              <a:gd name="adj6" fmla="val -17569"/>
              <a:gd name="adj7" fmla="val 85898"/>
              <a:gd name="adj8" fmla="val -477027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Crank Arms on concentric shafts</a:t>
            </a:r>
          </a:p>
        </xdr:txBody>
      </xdr:sp>
      <xdr:sp>
        <xdr:nvSpPr>
          <xdr:cNvPr id="29" name="AutoShape 390"/>
          <xdr:cNvSpPr>
            <a:spLocks/>
          </xdr:cNvSpPr>
        </xdr:nvSpPr>
        <xdr:spPr>
          <a:xfrm>
            <a:off x="24" y="591"/>
            <a:ext cx="117" cy="16"/>
          </a:xfrm>
          <a:prstGeom prst="accentCallout2">
            <a:avLst>
              <a:gd name="adj1" fmla="val 82476"/>
              <a:gd name="adj2" fmla="val -531250"/>
              <a:gd name="adj3" fmla="val 71365"/>
              <a:gd name="adj4" fmla="val 25000"/>
              <a:gd name="adj5" fmla="val 56837"/>
              <a:gd name="adj6" fmla="val 25000"/>
              <a:gd name="adj7" fmla="val 82476"/>
              <a:gd name="adj8" fmla="val -53125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Connecting Rods</a:t>
            </a:r>
          </a:p>
        </xdr:txBody>
      </xdr:sp>
      <xdr:sp>
        <xdr:nvSpPr>
          <xdr:cNvPr id="30" name="AutoShape 391"/>
          <xdr:cNvSpPr>
            <a:spLocks/>
          </xdr:cNvSpPr>
        </xdr:nvSpPr>
        <xdr:spPr>
          <a:xfrm>
            <a:off x="18" y="552"/>
            <a:ext cx="114" cy="33"/>
          </a:xfrm>
          <a:prstGeom prst="accentCallout2">
            <a:avLst>
              <a:gd name="adj1" fmla="val 70175"/>
              <a:gd name="adj2" fmla="val -101513"/>
              <a:gd name="adj3" fmla="val 64037"/>
              <a:gd name="adj4" fmla="val -13634"/>
              <a:gd name="adj5" fmla="val 57018"/>
              <a:gd name="adj6" fmla="val -13634"/>
              <a:gd name="adj7" fmla="val 70175"/>
              <a:gd name="adj8" fmla="val -10151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Planet Gears and Sun Gear</a:t>
            </a:r>
          </a:p>
        </xdr:txBody>
      </xdr:sp>
      <xdr:sp>
        <xdr:nvSpPr>
          <xdr:cNvPr id="31" name="AutoShape 392"/>
          <xdr:cNvSpPr>
            <a:spLocks/>
          </xdr:cNvSpPr>
        </xdr:nvSpPr>
        <xdr:spPr>
          <a:xfrm>
            <a:off x="46" y="519"/>
            <a:ext cx="53" cy="20"/>
          </a:xfrm>
          <a:prstGeom prst="accentCallout2">
            <a:avLst>
              <a:gd name="adj1" fmla="val 112263"/>
              <a:gd name="adj2" fmla="val -120000"/>
              <a:gd name="adj3" fmla="val 91509"/>
              <a:gd name="adj4" fmla="val 9999"/>
              <a:gd name="adj5" fmla="val 65092"/>
              <a:gd name="adj6" fmla="val 9999"/>
              <a:gd name="adj7" fmla="val 112263"/>
              <a:gd name="adj8" fmla="val -12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Carriage</a:t>
            </a:r>
          </a:p>
        </xdr:txBody>
      </xdr:sp>
      <xdr:sp>
        <xdr:nvSpPr>
          <xdr:cNvPr id="32" name="AutoShape 393"/>
          <xdr:cNvSpPr>
            <a:spLocks/>
          </xdr:cNvSpPr>
        </xdr:nvSpPr>
        <xdr:spPr>
          <a:xfrm>
            <a:off x="5" y="407"/>
            <a:ext cx="82" cy="17"/>
          </a:xfrm>
          <a:prstGeom prst="accentCallout2">
            <a:avLst>
              <a:gd name="adj1" fmla="val 74388"/>
              <a:gd name="adj2" fmla="val -408824"/>
              <a:gd name="adj3" fmla="val 68291"/>
              <a:gd name="adj4" fmla="val 20587"/>
              <a:gd name="adj5" fmla="val 59754"/>
              <a:gd name="adj6" fmla="val 20587"/>
              <a:gd name="adj7" fmla="val 58537"/>
              <a:gd name="adj8" fmla="val -379412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Output Shaft</a:t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209550</xdr:rowOff>
    </xdr:from>
    <xdr:to>
      <xdr:col>14</xdr:col>
      <xdr:colOff>542925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324100" y="209550"/>
        <a:ext cx="755332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Below="0"/>
  </sheetPr>
  <dimension ref="A1:O465"/>
  <sheetViews>
    <sheetView tabSelected="1" workbookViewId="0" topLeftCell="A1">
      <selection activeCell="B428" sqref="B428"/>
    </sheetView>
  </sheetViews>
  <sheetFormatPr defaultColWidth="9.140625" defaultRowHeight="12.75" outlineLevelRow="2"/>
  <cols>
    <col min="1" max="1" width="9.28125" style="11" customWidth="1"/>
    <col min="2" max="2" width="19.8515625" style="11" customWidth="1"/>
    <col min="3" max="3" width="13.7109375" style="11" bestFit="1" customWidth="1"/>
    <col min="4" max="4" width="13.140625" style="11" customWidth="1"/>
    <col min="5" max="5" width="13.7109375" style="11" bestFit="1" customWidth="1"/>
    <col min="6" max="6" width="13.421875" style="11" bestFit="1" customWidth="1"/>
    <col min="7" max="10" width="9.57421875" style="11" bestFit="1" customWidth="1"/>
    <col min="11" max="11" width="12.8515625" style="11" bestFit="1" customWidth="1"/>
    <col min="12" max="12" width="12.7109375" style="11" bestFit="1" customWidth="1"/>
    <col min="13" max="16384" width="9.140625" style="11" customWidth="1"/>
  </cols>
  <sheetData>
    <row r="1" spans="1:12" ht="21.75" customHeight="1" collapsed="1" thickBot="1">
      <c r="A1" s="7" t="s">
        <v>31</v>
      </c>
      <c r="B1" s="8"/>
      <c r="C1" s="8"/>
      <c r="D1" s="9"/>
      <c r="E1" s="9"/>
      <c r="F1" s="9"/>
      <c r="G1" s="9"/>
      <c r="H1" s="9"/>
      <c r="I1" s="9"/>
      <c r="J1" s="9"/>
      <c r="K1" s="9"/>
      <c r="L1" s="10" t="s">
        <v>33</v>
      </c>
    </row>
    <row r="2" spans="1:12" s="12" customFormat="1" ht="12.75" hidden="1" outlineLevel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2" ht="12.75" hidden="1" outlineLevel="2">
      <c r="A3" s="12"/>
      <c r="B3" s="4" t="s">
        <v>0</v>
      </c>
    </row>
    <row r="4" spans="2:3" ht="12.75" hidden="1" outlineLevel="2">
      <c r="B4" s="2" t="s">
        <v>1</v>
      </c>
      <c r="C4" s="21">
        <v>0</v>
      </c>
    </row>
    <row r="5" spans="2:3" ht="12.75" hidden="1" outlineLevel="2">
      <c r="B5" s="2" t="s">
        <v>2</v>
      </c>
      <c r="C5" s="3">
        <v>1.625</v>
      </c>
    </row>
    <row r="6" spans="2:3" ht="12.75" hidden="1" outlineLevel="2">
      <c r="B6" s="4" t="s">
        <v>3</v>
      </c>
      <c r="C6" s="3"/>
    </row>
    <row r="7" spans="2:3" ht="12.75" hidden="1" outlineLevel="2">
      <c r="B7" s="2" t="s">
        <v>5</v>
      </c>
      <c r="C7" s="3">
        <v>9</v>
      </c>
    </row>
    <row r="8" spans="2:3" ht="12.75" hidden="1" outlineLevel="2">
      <c r="B8" s="2" t="s">
        <v>4</v>
      </c>
      <c r="C8" s="3">
        <v>2</v>
      </c>
    </row>
    <row r="9" spans="2:3" ht="12.75" hidden="1" outlineLevel="2">
      <c r="B9" s="4" t="s">
        <v>28</v>
      </c>
      <c r="C9" s="3"/>
    </row>
    <row r="10" spans="2:3" ht="12.75" hidden="1" outlineLevel="2">
      <c r="B10" s="22" t="s">
        <v>2</v>
      </c>
      <c r="C10" s="23">
        <v>6.4</v>
      </c>
    </row>
    <row r="11" spans="2:3" ht="12.75" hidden="1" outlineLevel="2" collapsed="1">
      <c r="B11" s="4" t="s">
        <v>10</v>
      </c>
      <c r="C11" s="3"/>
    </row>
    <row r="12" spans="2:3" ht="12.75" hidden="1" outlineLevel="2">
      <c r="B12" s="24" t="s">
        <v>2</v>
      </c>
      <c r="C12" s="25">
        <f>C10/4</f>
        <v>1.6</v>
      </c>
    </row>
    <row r="13" spans="2:3" ht="12.75" hidden="1" outlineLevel="2">
      <c r="B13" s="24" t="s">
        <v>29</v>
      </c>
      <c r="C13" s="25">
        <f>C10/2+C12/2</f>
        <v>4</v>
      </c>
    </row>
    <row r="14" spans="2:3" ht="12.75" hidden="1" outlineLevel="2">
      <c r="B14" s="2" t="s">
        <v>1</v>
      </c>
      <c r="C14" s="3">
        <f>C4*C10/C12</f>
        <v>0</v>
      </c>
    </row>
    <row r="15" spans="2:3" ht="12.75" hidden="1" outlineLevel="2">
      <c r="B15" s="22" t="s">
        <v>18</v>
      </c>
      <c r="C15" s="23">
        <v>0.75</v>
      </c>
    </row>
    <row r="16" spans="2:3" ht="12.75" hidden="1" outlineLevel="2">
      <c r="B16" s="4" t="s">
        <v>17</v>
      </c>
      <c r="C16" s="3"/>
    </row>
    <row r="17" spans="2:3" ht="12.75" hidden="1" outlineLevel="2" collapsed="1">
      <c r="B17" s="2" t="s">
        <v>5</v>
      </c>
      <c r="C17" s="3">
        <v>5</v>
      </c>
    </row>
    <row r="18" spans="2:3" ht="12.75" hidden="1" outlineLevel="2">
      <c r="B18" s="2" t="s">
        <v>19</v>
      </c>
      <c r="C18" s="3">
        <f>SQRT(B204^2+F204^2)</f>
        <v>4.75</v>
      </c>
    </row>
    <row r="19" spans="2:3" ht="12.75" hidden="1" outlineLevel="2">
      <c r="B19" s="2" t="s">
        <v>21</v>
      </c>
      <c r="C19" s="3">
        <f>CHOOSE(SIGN(B204)+2,180+DEGREES(ATAN(F204/B204)),IF(F204&gt;0,90,270),DEGREES(ATAN(F204/B204)))</f>
        <v>0</v>
      </c>
    </row>
    <row r="20" spans="2:3" ht="12.75" hidden="1" outlineLevel="2">
      <c r="B20" s="2" t="s">
        <v>20</v>
      </c>
      <c r="C20" s="3">
        <f>SQRT(B224^2+F224^2)</f>
        <v>3.25</v>
      </c>
    </row>
    <row r="21" spans="2:3" ht="12.75" hidden="1" outlineLevel="2">
      <c r="B21" s="2" t="s">
        <v>22</v>
      </c>
      <c r="C21" s="3">
        <f>CHOOSE(SIGN(B224)+2,180+DEGREES(ATAN(F224/B224)),IF(F224&gt;0,90,270),DEGREES(ATAN(F224/B224)))</f>
        <v>180</v>
      </c>
    </row>
    <row r="22" spans="2:4" ht="12.75" hidden="1" outlineLevel="2">
      <c r="B22" s="4" t="s">
        <v>6</v>
      </c>
      <c r="C22" s="5"/>
      <c r="D22" s="4"/>
    </row>
    <row r="23" spans="2:3" ht="12.75" hidden="1" outlineLevel="2">
      <c r="B23" s="22" t="s">
        <v>2</v>
      </c>
      <c r="C23" s="23">
        <v>9</v>
      </c>
    </row>
    <row r="24" spans="2:3" ht="12.75" hidden="1" outlineLevel="2">
      <c r="B24" s="22" t="s">
        <v>23</v>
      </c>
      <c r="C24" s="23">
        <v>4</v>
      </c>
    </row>
    <row r="25" spans="2:3" ht="12.75" hidden="1" outlineLevel="2">
      <c r="B25" s="2" t="s">
        <v>14</v>
      </c>
      <c r="C25" s="6">
        <f>-DEGREES(ACOS((C17^2-C24^2-C18^2)/(-2*C24*C18)))+$C$19</f>
        <v>-69.08957976683524</v>
      </c>
    </row>
    <row r="26" spans="2:3" ht="12.75" hidden="1" outlineLevel="2">
      <c r="B26" s="2" t="s">
        <v>15</v>
      </c>
      <c r="C26" s="6">
        <f>-DEGREES(ACOS((C17^2-C24^2-C20^2)/(-2*C24*C20)))+$C$21</f>
        <v>93.44533193650311</v>
      </c>
    </row>
    <row r="27" spans="2:3" ht="12.75" hidden="1" outlineLevel="2">
      <c r="B27" s="4" t="s">
        <v>9</v>
      </c>
      <c r="C27" s="6"/>
    </row>
    <row r="28" spans="2:3" ht="12.75" hidden="1" outlineLevel="2">
      <c r="B28" s="22" t="s">
        <v>2</v>
      </c>
      <c r="C28" s="23">
        <v>3</v>
      </c>
    </row>
    <row r="29" spans="2:3" ht="12.75" hidden="1" outlineLevel="2">
      <c r="B29" s="22" t="s">
        <v>26</v>
      </c>
      <c r="C29" s="23">
        <v>16</v>
      </c>
    </row>
    <row r="30" spans="2:3" ht="12.75" hidden="1" outlineLevel="2">
      <c r="B30" s="4" t="s">
        <v>11</v>
      </c>
      <c r="C30" s="6"/>
    </row>
    <row r="31" spans="2:3" ht="12.75" hidden="1" outlineLevel="2">
      <c r="B31" s="2" t="s">
        <v>24</v>
      </c>
      <c r="C31" s="11">
        <v>11</v>
      </c>
    </row>
    <row r="32" spans="2:3" ht="12.75" hidden="1" outlineLevel="2">
      <c r="B32" s="2" t="s">
        <v>25</v>
      </c>
      <c r="C32" s="11">
        <v>108</v>
      </c>
    </row>
    <row r="33" ht="12.75" hidden="1" outlineLevel="2">
      <c r="B33" s="4" t="s">
        <v>12</v>
      </c>
    </row>
    <row r="34" spans="2:3" ht="12.75" hidden="1" outlineLevel="2">
      <c r="B34" s="2" t="s">
        <v>24</v>
      </c>
      <c r="C34" s="11">
        <v>11</v>
      </c>
    </row>
    <row r="35" spans="2:3" ht="12.75" hidden="1" outlineLevel="2">
      <c r="B35" s="2" t="s">
        <v>25</v>
      </c>
      <c r="C35" s="11">
        <v>80</v>
      </c>
    </row>
    <row r="36" ht="12.75" hidden="1" outlineLevel="2">
      <c r="B36" s="4" t="s">
        <v>13</v>
      </c>
    </row>
    <row r="37" spans="2:3" ht="12.75" hidden="1" outlineLevel="2">
      <c r="B37" s="2" t="s">
        <v>25</v>
      </c>
      <c r="C37" s="11">
        <v>5.5</v>
      </c>
    </row>
    <row r="38" ht="12.75" hidden="1" outlineLevel="1" collapsed="1"/>
    <row r="39" spans="1:15" ht="13.5" hidden="1" outlineLevel="1" thickBot="1">
      <c r="A39" s="29"/>
      <c r="B39" s="34" t="s">
        <v>42</v>
      </c>
      <c r="C39" s="31" t="s">
        <v>28</v>
      </c>
      <c r="D39" s="30" t="s">
        <v>16</v>
      </c>
      <c r="E39" s="30" t="s">
        <v>27</v>
      </c>
      <c r="F39" s="30" t="s">
        <v>10</v>
      </c>
      <c r="G39" s="30" t="s">
        <v>17</v>
      </c>
      <c r="H39" s="30" t="s">
        <v>7</v>
      </c>
      <c r="I39" s="30" t="s">
        <v>8</v>
      </c>
      <c r="J39" s="30" t="s">
        <v>11</v>
      </c>
      <c r="K39" s="30" t="s">
        <v>12</v>
      </c>
      <c r="L39" s="30" t="s">
        <v>13</v>
      </c>
      <c r="M39" s="30" t="s">
        <v>43</v>
      </c>
      <c r="N39" s="2"/>
      <c r="O39" s="2"/>
    </row>
    <row r="40" spans="1:3" ht="12.75" hidden="1" outlineLevel="1" collapsed="1">
      <c r="A40" s="4" t="s">
        <v>28</v>
      </c>
      <c r="C40" s="32"/>
    </row>
    <row r="41" spans="1:3" ht="12.75" hidden="1" outlineLevel="2">
      <c r="A41" s="35">
        <v>0</v>
      </c>
      <c r="B41" s="11">
        <f>$C$10/2*COS(RADIANS(A41))</f>
        <v>3.2</v>
      </c>
      <c r="C41" s="32">
        <f>$C$10/2*SIN(RADIANS(A41))</f>
        <v>0</v>
      </c>
    </row>
    <row r="42" spans="1:3" ht="12.75" hidden="1" outlineLevel="2">
      <c r="A42" s="35">
        <v>6</v>
      </c>
      <c r="B42" s="11">
        <f aca="true" t="shared" si="0" ref="B42:B72">$C$10/2*COS(RADIANS(A42))</f>
        <v>3.1824700651784745</v>
      </c>
      <c r="C42" s="32">
        <f aca="true" t="shared" si="1" ref="C42:C72">$C$10/2*SIN(RADIANS(A42))</f>
        <v>0.3344910824564911</v>
      </c>
    </row>
    <row r="43" spans="1:3" ht="12.75" hidden="1" outlineLevel="2">
      <c r="A43" s="35">
        <v>12</v>
      </c>
      <c r="B43" s="11">
        <f t="shared" si="0"/>
        <v>3.1300723223481786</v>
      </c>
      <c r="C43" s="32">
        <f t="shared" si="1"/>
        <v>0.6653174106168299</v>
      </c>
    </row>
    <row r="44" spans="1:3" ht="12.75" hidden="1" outlineLevel="2">
      <c r="A44" s="35">
        <v>18</v>
      </c>
      <c r="B44" s="11">
        <f t="shared" si="0"/>
        <v>3.0433808521444914</v>
      </c>
      <c r="C44" s="32">
        <f t="shared" si="1"/>
        <v>0.9888543819998317</v>
      </c>
    </row>
    <row r="45" spans="1:3" ht="12.75" hidden="1" outlineLevel="2">
      <c r="A45" s="35">
        <v>24</v>
      </c>
      <c r="B45" s="11">
        <f t="shared" si="0"/>
        <v>2.923345464456323</v>
      </c>
      <c r="C45" s="32">
        <f t="shared" si="1"/>
        <v>1.3015572578425607</v>
      </c>
    </row>
    <row r="46" spans="1:3" ht="12.75" hidden="1" outlineLevel="2">
      <c r="A46" s="35">
        <v>30</v>
      </c>
      <c r="B46" s="11">
        <f t="shared" si="0"/>
        <v>2.771281292110204</v>
      </c>
      <c r="C46" s="32">
        <f t="shared" si="1"/>
        <v>1.5999999999999999</v>
      </c>
    </row>
    <row r="47" spans="1:3" ht="12.75" hidden="1" outlineLevel="2">
      <c r="A47" s="35">
        <v>36</v>
      </c>
      <c r="B47" s="11">
        <f t="shared" si="0"/>
        <v>2.588854381999832</v>
      </c>
      <c r="C47" s="32">
        <f t="shared" si="1"/>
        <v>1.880912807335914</v>
      </c>
    </row>
    <row r="48" spans="1:3" ht="12.75" hidden="1" outlineLevel="2">
      <c r="A48" s="35">
        <v>42</v>
      </c>
      <c r="B48" s="11">
        <f t="shared" si="0"/>
        <v>2.3780634415276616</v>
      </c>
      <c r="C48" s="32">
        <f t="shared" si="1"/>
        <v>2.1412179403483464</v>
      </c>
    </row>
    <row r="49" spans="1:3" ht="12.75" hidden="1" outlineLevel="2">
      <c r="A49" s="35">
        <v>48</v>
      </c>
      <c r="B49" s="11">
        <f t="shared" si="0"/>
        <v>2.1412179403483464</v>
      </c>
      <c r="C49" s="32">
        <f t="shared" si="1"/>
        <v>2.3780634415276616</v>
      </c>
    </row>
    <row r="50" spans="1:3" ht="12.75" hidden="1" outlineLevel="2">
      <c r="A50" s="35">
        <v>54</v>
      </c>
      <c r="B50" s="11">
        <f t="shared" si="0"/>
        <v>1.880912807335914</v>
      </c>
      <c r="C50" s="32">
        <f t="shared" si="1"/>
        <v>2.588854381999832</v>
      </c>
    </row>
    <row r="51" spans="1:3" ht="12.75" hidden="1" outlineLevel="2">
      <c r="A51" s="35">
        <v>60</v>
      </c>
      <c r="B51" s="11">
        <f t="shared" si="0"/>
        <v>1.6000000000000005</v>
      </c>
      <c r="C51" s="32">
        <f t="shared" si="1"/>
        <v>2.7712812921102037</v>
      </c>
    </row>
    <row r="52" spans="1:3" ht="12.75" hidden="1" outlineLevel="2">
      <c r="A52" s="35">
        <v>66</v>
      </c>
      <c r="B52" s="11">
        <f t="shared" si="0"/>
        <v>1.3015572578425607</v>
      </c>
      <c r="C52" s="32">
        <f t="shared" si="1"/>
        <v>2.923345464456323</v>
      </c>
    </row>
    <row r="53" spans="1:3" ht="12.75" hidden="1" outlineLevel="2">
      <c r="A53" s="35">
        <v>72</v>
      </c>
      <c r="B53" s="11">
        <f t="shared" si="0"/>
        <v>0.9888543819998319</v>
      </c>
      <c r="C53" s="32">
        <f t="shared" si="1"/>
        <v>3.0433808521444914</v>
      </c>
    </row>
    <row r="54" spans="1:3" ht="12.75" hidden="1" outlineLevel="2">
      <c r="A54" s="35">
        <v>78</v>
      </c>
      <c r="B54" s="11">
        <f t="shared" si="0"/>
        <v>0.6653174106168303</v>
      </c>
      <c r="C54" s="32">
        <f t="shared" si="1"/>
        <v>3.130072322348178</v>
      </c>
    </row>
    <row r="55" spans="1:3" ht="12.75" hidden="1" outlineLevel="2">
      <c r="A55" s="35">
        <v>84</v>
      </c>
      <c r="B55" s="11">
        <f t="shared" si="0"/>
        <v>0.33449108245649106</v>
      </c>
      <c r="C55" s="32">
        <f t="shared" si="1"/>
        <v>3.1824700651784745</v>
      </c>
    </row>
    <row r="56" spans="1:3" ht="12.75" hidden="1" outlineLevel="2">
      <c r="A56" s="35">
        <v>90</v>
      </c>
      <c r="B56" s="11">
        <f t="shared" si="0"/>
        <v>1.960237527853792E-16</v>
      </c>
      <c r="C56" s="32">
        <f t="shared" si="1"/>
        <v>3.2</v>
      </c>
    </row>
    <row r="57" spans="1:3" ht="12.75" hidden="1" outlineLevel="2">
      <c r="A57" s="35">
        <v>96</v>
      </c>
      <c r="B57" s="11">
        <f t="shared" si="0"/>
        <v>-0.3344910824564914</v>
      </c>
      <c r="C57" s="32">
        <f t="shared" si="1"/>
        <v>3.1824700651784745</v>
      </c>
    </row>
    <row r="58" spans="1:3" ht="12.75" hidden="1" outlineLevel="2">
      <c r="A58" s="35">
        <v>102</v>
      </c>
      <c r="B58" s="11">
        <f t="shared" si="0"/>
        <v>-0.6653174106168299</v>
      </c>
      <c r="C58" s="32">
        <f t="shared" si="1"/>
        <v>3.1300723223481786</v>
      </c>
    </row>
    <row r="59" spans="1:3" ht="12.75" hidden="1" outlineLevel="2">
      <c r="A59" s="35">
        <v>108</v>
      </c>
      <c r="B59" s="11">
        <f t="shared" si="0"/>
        <v>-0.9888543819998316</v>
      </c>
      <c r="C59" s="32">
        <f t="shared" si="1"/>
        <v>3.043380852144492</v>
      </c>
    </row>
    <row r="60" spans="1:3" ht="12.75" hidden="1" outlineLevel="2">
      <c r="A60" s="35">
        <v>114</v>
      </c>
      <c r="B60" s="11">
        <f t="shared" si="0"/>
        <v>-1.301557257842561</v>
      </c>
      <c r="C60" s="32">
        <f t="shared" si="1"/>
        <v>2.923345464456323</v>
      </c>
    </row>
    <row r="61" spans="1:3" ht="12.75" hidden="1" outlineLevel="2">
      <c r="A61" s="35">
        <v>120</v>
      </c>
      <c r="B61" s="11">
        <f t="shared" si="0"/>
        <v>-1.5999999999999994</v>
      </c>
      <c r="C61" s="32">
        <f t="shared" si="1"/>
        <v>2.771281292110204</v>
      </c>
    </row>
    <row r="62" spans="1:3" ht="12.75" hidden="1" outlineLevel="2">
      <c r="A62" s="35">
        <v>126</v>
      </c>
      <c r="B62" s="11">
        <f t="shared" si="0"/>
        <v>-1.8809128073359138</v>
      </c>
      <c r="C62" s="32">
        <f t="shared" si="1"/>
        <v>2.588854381999832</v>
      </c>
    </row>
    <row r="63" spans="1:3" ht="12.75" hidden="1" outlineLevel="2">
      <c r="A63" s="35">
        <v>132</v>
      </c>
      <c r="B63" s="11">
        <f t="shared" si="0"/>
        <v>-2.1412179403483464</v>
      </c>
      <c r="C63" s="32">
        <f t="shared" si="1"/>
        <v>2.3780634415276616</v>
      </c>
    </row>
    <row r="64" spans="1:3" ht="12.75" hidden="1" outlineLevel="2">
      <c r="A64" s="35">
        <v>138</v>
      </c>
      <c r="B64" s="11">
        <f t="shared" si="0"/>
        <v>-2.378063441527661</v>
      </c>
      <c r="C64" s="32">
        <f t="shared" si="1"/>
        <v>2.141217940348347</v>
      </c>
    </row>
    <row r="65" spans="1:3" ht="12.75" hidden="1" outlineLevel="2">
      <c r="A65" s="35">
        <v>144</v>
      </c>
      <c r="B65" s="11">
        <f t="shared" si="0"/>
        <v>-2.5888543819998318</v>
      </c>
      <c r="C65" s="32">
        <f t="shared" si="1"/>
        <v>1.8809128073359145</v>
      </c>
    </row>
    <row r="66" spans="1:3" ht="12.75" hidden="1" outlineLevel="2">
      <c r="A66" s="35">
        <v>150</v>
      </c>
      <c r="B66" s="11">
        <f t="shared" si="0"/>
        <v>-2.771281292110204</v>
      </c>
      <c r="C66" s="32">
        <f t="shared" si="1"/>
        <v>1.5999999999999999</v>
      </c>
    </row>
    <row r="67" spans="1:3" ht="12.75" hidden="1" outlineLevel="2">
      <c r="A67" s="35">
        <v>156</v>
      </c>
      <c r="B67" s="11">
        <f t="shared" si="0"/>
        <v>-2.9233454644563226</v>
      </c>
      <c r="C67" s="32">
        <f t="shared" si="1"/>
        <v>1.3015572578425614</v>
      </c>
    </row>
    <row r="68" spans="1:3" ht="12.75" hidden="1" outlineLevel="2">
      <c r="A68" s="35">
        <v>162</v>
      </c>
      <c r="B68" s="11">
        <f t="shared" si="0"/>
        <v>-3.0433808521444914</v>
      </c>
      <c r="C68" s="32">
        <f t="shared" si="1"/>
        <v>0.9888543819998321</v>
      </c>
    </row>
    <row r="69" spans="1:3" ht="12.75" hidden="1" outlineLevel="2">
      <c r="A69" s="35">
        <v>168</v>
      </c>
      <c r="B69" s="11">
        <f t="shared" si="0"/>
        <v>-3.1300723223481786</v>
      </c>
      <c r="C69" s="32">
        <f t="shared" si="1"/>
        <v>0.6653174106168298</v>
      </c>
    </row>
    <row r="70" spans="1:3" ht="12.75" hidden="1" outlineLevel="2">
      <c r="A70" s="35">
        <v>174</v>
      </c>
      <c r="B70" s="11">
        <f t="shared" si="0"/>
        <v>-3.1824700651784745</v>
      </c>
      <c r="C70" s="32">
        <f t="shared" si="1"/>
        <v>0.33449108245649195</v>
      </c>
    </row>
    <row r="71" spans="1:3" ht="12.75" hidden="1" outlineLevel="2">
      <c r="A71" s="35">
        <v>180</v>
      </c>
      <c r="B71" s="11">
        <f t="shared" si="0"/>
        <v>-3.2</v>
      </c>
      <c r="C71" s="32">
        <f t="shared" si="1"/>
        <v>3.920475055707584E-16</v>
      </c>
    </row>
    <row r="72" spans="1:3" ht="12.75" hidden="1" outlineLevel="2">
      <c r="A72" s="35">
        <v>186</v>
      </c>
      <c r="B72" s="11">
        <f t="shared" si="0"/>
        <v>-3.1824700651784745</v>
      </c>
      <c r="C72" s="32">
        <f t="shared" si="1"/>
        <v>-0.33449108245649123</v>
      </c>
    </row>
    <row r="73" spans="1:3" ht="12.75" hidden="1" outlineLevel="2">
      <c r="A73" s="35">
        <v>192</v>
      </c>
      <c r="B73" s="11">
        <f aca="true" t="shared" si="2" ref="B73:B101">$C$10/2*COS(RADIANS(A73))</f>
        <v>-3.130072322348178</v>
      </c>
      <c r="C73" s="32">
        <f aca="true" t="shared" si="3" ref="C73:C101">$C$10/2*SIN(RADIANS(A73))</f>
        <v>-0.6653174106168305</v>
      </c>
    </row>
    <row r="74" spans="1:3" ht="12.75" hidden="1" outlineLevel="2">
      <c r="A74" s="35">
        <v>198</v>
      </c>
      <c r="B74" s="11">
        <f t="shared" si="2"/>
        <v>-3.043380852144492</v>
      </c>
      <c r="C74" s="32">
        <f t="shared" si="3"/>
        <v>-0.9888543819998313</v>
      </c>
    </row>
    <row r="75" spans="1:3" ht="12.75" hidden="1" outlineLevel="2">
      <c r="A75" s="35">
        <v>204</v>
      </c>
      <c r="B75" s="11">
        <f t="shared" si="2"/>
        <v>-2.923345464456323</v>
      </c>
      <c r="C75" s="32">
        <f t="shared" si="3"/>
        <v>-1.3015572578425607</v>
      </c>
    </row>
    <row r="76" spans="1:3" ht="12.75" hidden="1" outlineLevel="2">
      <c r="A76" s="35">
        <v>210</v>
      </c>
      <c r="B76" s="11">
        <f t="shared" si="2"/>
        <v>-2.7712812921102037</v>
      </c>
      <c r="C76" s="32">
        <f t="shared" si="3"/>
        <v>-1.6000000000000005</v>
      </c>
    </row>
    <row r="77" spans="1:3" ht="12.75" hidden="1" outlineLevel="2">
      <c r="A77" s="35">
        <v>216</v>
      </c>
      <c r="B77" s="11">
        <f t="shared" si="2"/>
        <v>-2.588854381999832</v>
      </c>
      <c r="C77" s="32">
        <f t="shared" si="3"/>
        <v>-1.8809128073359138</v>
      </c>
    </row>
    <row r="78" spans="1:3" ht="12.75" hidden="1" outlineLevel="2">
      <c r="A78" s="35">
        <v>222</v>
      </c>
      <c r="B78" s="11">
        <f t="shared" si="2"/>
        <v>-2.3780634415276616</v>
      </c>
      <c r="C78" s="32">
        <f t="shared" si="3"/>
        <v>-2.1412179403483464</v>
      </c>
    </row>
    <row r="79" spans="1:3" ht="12.75" hidden="1" outlineLevel="2">
      <c r="A79" s="35">
        <v>228</v>
      </c>
      <c r="B79" s="11">
        <f t="shared" si="2"/>
        <v>-2.141217940348346</v>
      </c>
      <c r="C79" s="32">
        <f t="shared" si="3"/>
        <v>-2.378063441527662</v>
      </c>
    </row>
    <row r="80" spans="1:3" ht="12.75" hidden="1" outlineLevel="2">
      <c r="A80" s="35">
        <v>234</v>
      </c>
      <c r="B80" s="11">
        <f t="shared" si="2"/>
        <v>-1.8809128073359145</v>
      </c>
      <c r="C80" s="32">
        <f t="shared" si="3"/>
        <v>-2.5888543819998318</v>
      </c>
    </row>
    <row r="81" spans="1:3" ht="12.75" hidden="1" outlineLevel="2">
      <c r="A81" s="35">
        <v>240</v>
      </c>
      <c r="B81" s="11">
        <f t="shared" si="2"/>
        <v>-1.6000000000000014</v>
      </c>
      <c r="C81" s="32">
        <f t="shared" si="3"/>
        <v>-2.771281292110203</v>
      </c>
    </row>
    <row r="82" spans="1:3" ht="12.75" hidden="1" outlineLevel="2">
      <c r="A82" s="35">
        <v>246</v>
      </c>
      <c r="B82" s="11">
        <f t="shared" si="2"/>
        <v>-1.3015572578425605</v>
      </c>
      <c r="C82" s="32">
        <f t="shared" si="3"/>
        <v>-2.9233454644563235</v>
      </c>
    </row>
    <row r="83" spans="1:3" ht="12.75" hidden="1" outlineLevel="2">
      <c r="A83" s="35">
        <v>252</v>
      </c>
      <c r="B83" s="11">
        <f t="shared" si="2"/>
        <v>-0.9888543819998322</v>
      </c>
      <c r="C83" s="32">
        <f t="shared" si="3"/>
        <v>-3.0433808521444914</v>
      </c>
    </row>
    <row r="84" spans="1:3" ht="12.75" hidden="1" outlineLevel="2">
      <c r="A84" s="35">
        <v>258</v>
      </c>
      <c r="B84" s="11">
        <f t="shared" si="2"/>
        <v>-0.6653174106168314</v>
      </c>
      <c r="C84" s="32">
        <f t="shared" si="3"/>
        <v>-3.130072322348178</v>
      </c>
    </row>
    <row r="85" spans="1:3" ht="12.75" hidden="1" outlineLevel="2">
      <c r="A85" s="35">
        <v>264</v>
      </c>
      <c r="B85" s="11">
        <f t="shared" si="2"/>
        <v>-0.3344910824564908</v>
      </c>
      <c r="C85" s="32">
        <f t="shared" si="3"/>
        <v>-3.182470065178475</v>
      </c>
    </row>
    <row r="86" spans="1:3" ht="12.75" hidden="1" outlineLevel="2">
      <c r="A86" s="35">
        <v>270</v>
      </c>
      <c r="B86" s="11">
        <f t="shared" si="2"/>
        <v>-5.880712583561376E-16</v>
      </c>
      <c r="C86" s="32">
        <f t="shared" si="3"/>
        <v>-3.2</v>
      </c>
    </row>
    <row r="87" spans="1:3" ht="12.75" hidden="1" outlineLevel="2">
      <c r="A87" s="35">
        <v>276</v>
      </c>
      <c r="B87" s="11">
        <f t="shared" si="2"/>
        <v>0.33449108245648956</v>
      </c>
      <c r="C87" s="32">
        <f t="shared" si="3"/>
        <v>-3.182470065178475</v>
      </c>
    </row>
    <row r="88" spans="1:3" ht="12.75" hidden="1" outlineLevel="2">
      <c r="A88" s="35">
        <v>282</v>
      </c>
      <c r="B88" s="11">
        <f t="shared" si="2"/>
        <v>0.6653174106168303</v>
      </c>
      <c r="C88" s="32">
        <f t="shared" si="3"/>
        <v>-3.130072322348178</v>
      </c>
    </row>
    <row r="89" spans="1:3" ht="12.75" hidden="1" outlineLevel="2">
      <c r="A89" s="35">
        <v>288</v>
      </c>
      <c r="B89" s="11">
        <f t="shared" si="2"/>
        <v>0.9888543819998312</v>
      </c>
      <c r="C89" s="32">
        <f t="shared" si="3"/>
        <v>-3.043380852144492</v>
      </c>
    </row>
    <row r="90" spans="1:3" ht="12.75" hidden="1" outlineLevel="2">
      <c r="A90" s="35">
        <v>294</v>
      </c>
      <c r="B90" s="11">
        <f t="shared" si="2"/>
        <v>1.3015572578425594</v>
      </c>
      <c r="C90" s="32">
        <f t="shared" si="3"/>
        <v>-2.9233454644563235</v>
      </c>
    </row>
    <row r="91" spans="1:3" ht="12.75" hidden="1" outlineLevel="2">
      <c r="A91" s="35">
        <v>300</v>
      </c>
      <c r="B91" s="11">
        <f t="shared" si="2"/>
        <v>1.6000000000000005</v>
      </c>
      <c r="C91" s="32">
        <f t="shared" si="3"/>
        <v>-2.7712812921102037</v>
      </c>
    </row>
    <row r="92" spans="1:3" ht="12.75" hidden="1" outlineLevel="2">
      <c r="A92" s="35">
        <v>306</v>
      </c>
      <c r="B92" s="11">
        <f t="shared" si="2"/>
        <v>1.8809128073359134</v>
      </c>
      <c r="C92" s="32">
        <f t="shared" si="3"/>
        <v>-2.588854381999832</v>
      </c>
    </row>
    <row r="93" spans="1:3" ht="12.75" hidden="1" outlineLevel="2">
      <c r="A93" s="35">
        <v>312</v>
      </c>
      <c r="B93" s="11">
        <f t="shared" si="2"/>
        <v>2.141217940348345</v>
      </c>
      <c r="C93" s="32">
        <f t="shared" si="3"/>
        <v>-2.378063441527663</v>
      </c>
    </row>
    <row r="94" spans="1:3" ht="12.75" hidden="1" outlineLevel="2">
      <c r="A94" s="35">
        <v>318</v>
      </c>
      <c r="B94" s="11">
        <f t="shared" si="2"/>
        <v>2.3780634415276616</v>
      </c>
      <c r="C94" s="32">
        <f t="shared" si="3"/>
        <v>-2.141217940348346</v>
      </c>
    </row>
    <row r="95" spans="1:3" ht="12.75" hidden="1" outlineLevel="2">
      <c r="A95" s="35">
        <v>324</v>
      </c>
      <c r="B95" s="11">
        <f t="shared" si="2"/>
        <v>2.5888543819998318</v>
      </c>
      <c r="C95" s="32">
        <f t="shared" si="3"/>
        <v>-1.880912807335915</v>
      </c>
    </row>
    <row r="96" spans="1:3" ht="12.75" hidden="1" outlineLevel="2">
      <c r="A96" s="35">
        <v>330</v>
      </c>
      <c r="B96" s="11">
        <f t="shared" si="2"/>
        <v>2.771281292110203</v>
      </c>
      <c r="C96" s="32">
        <f t="shared" si="3"/>
        <v>-1.6000000000000014</v>
      </c>
    </row>
    <row r="97" spans="1:3" ht="12.75" hidden="1" outlineLevel="2">
      <c r="A97" s="35">
        <v>336</v>
      </c>
      <c r="B97" s="11">
        <f t="shared" si="2"/>
        <v>2.9233454644563235</v>
      </c>
      <c r="C97" s="32">
        <f t="shared" si="3"/>
        <v>-1.3015572578425605</v>
      </c>
    </row>
    <row r="98" spans="1:3" ht="12.75" hidden="1" outlineLevel="2">
      <c r="A98" s="35">
        <v>342</v>
      </c>
      <c r="B98" s="11">
        <f t="shared" si="2"/>
        <v>3.0433808521444914</v>
      </c>
      <c r="C98" s="32">
        <f t="shared" si="3"/>
        <v>-0.9888543819998324</v>
      </c>
    </row>
    <row r="99" spans="1:3" ht="12.75" hidden="1" outlineLevel="2">
      <c r="A99" s="35">
        <v>348</v>
      </c>
      <c r="B99" s="11">
        <f t="shared" si="2"/>
        <v>3.130072322348178</v>
      </c>
      <c r="C99" s="32">
        <f t="shared" si="3"/>
        <v>-0.6653174106168316</v>
      </c>
    </row>
    <row r="100" spans="1:3" ht="12.75" hidden="1" outlineLevel="2">
      <c r="A100" s="35">
        <v>354</v>
      </c>
      <c r="B100" s="11">
        <f t="shared" si="2"/>
        <v>3.1824700651784745</v>
      </c>
      <c r="C100" s="32">
        <f t="shared" si="3"/>
        <v>-0.33449108245649095</v>
      </c>
    </row>
    <row r="101" spans="1:3" ht="12.75" hidden="1" outlineLevel="2">
      <c r="A101" s="35">
        <v>360</v>
      </c>
      <c r="B101" s="11">
        <f t="shared" si="2"/>
        <v>3.2</v>
      </c>
      <c r="C101" s="32">
        <f t="shared" si="3"/>
        <v>-7.840950111415168E-16</v>
      </c>
    </row>
    <row r="102" spans="1:3" ht="12.75" hidden="1" outlineLevel="1" collapsed="1">
      <c r="A102" s="36" t="s">
        <v>16</v>
      </c>
      <c r="C102" s="32"/>
    </row>
    <row r="103" spans="1:4" ht="12.75" hidden="1" outlineLevel="2">
      <c r="A103" s="35">
        <v>0</v>
      </c>
      <c r="B103" s="11">
        <f>($C$23-$C$28)/2*COS(RADIANS(A103))</f>
        <v>3</v>
      </c>
      <c r="C103" s="32"/>
      <c r="D103" s="11">
        <f>($C$23-$C$28)/2*SIN(RADIANS(A103))</f>
        <v>0</v>
      </c>
    </row>
    <row r="104" spans="1:4" ht="12.75" hidden="1" outlineLevel="2">
      <c r="A104" s="35">
        <v>12</v>
      </c>
      <c r="B104" s="11">
        <f aca="true" t="shared" si="4" ref="B104:B133">($C$23-$C$28)/2*COS(RADIANS(A104))</f>
        <v>2.934442802201417</v>
      </c>
      <c r="C104" s="32"/>
      <c r="D104" s="11">
        <f aca="true" t="shared" si="5" ref="D104:D133">($C$23-$C$28)/2*SIN(RADIANS(A104))</f>
        <v>0.623735072453278</v>
      </c>
    </row>
    <row r="105" spans="1:4" ht="12.75" hidden="1" outlineLevel="2">
      <c r="A105" s="35">
        <v>24</v>
      </c>
      <c r="B105" s="11">
        <f t="shared" si="4"/>
        <v>2.7406363729278027</v>
      </c>
      <c r="C105" s="32"/>
      <c r="D105" s="11">
        <f t="shared" si="5"/>
        <v>1.2202099292274007</v>
      </c>
    </row>
    <row r="106" spans="1:4" ht="12.75" hidden="1" outlineLevel="2">
      <c r="A106" s="35">
        <v>36</v>
      </c>
      <c r="B106" s="11">
        <f t="shared" si="4"/>
        <v>2.4270509831248424</v>
      </c>
      <c r="C106" s="32"/>
      <c r="D106" s="11">
        <f t="shared" si="5"/>
        <v>1.7633557568774194</v>
      </c>
    </row>
    <row r="107" spans="1:4" ht="12.75" hidden="1" outlineLevel="2">
      <c r="A107" s="35">
        <v>48</v>
      </c>
      <c r="B107" s="11">
        <f t="shared" si="4"/>
        <v>2.0073918190765747</v>
      </c>
      <c r="C107" s="32"/>
      <c r="D107" s="11">
        <f t="shared" si="5"/>
        <v>2.229434476432183</v>
      </c>
    </row>
    <row r="108" spans="1:4" ht="12.75" hidden="1" outlineLevel="2">
      <c r="A108" s="35">
        <v>60</v>
      </c>
      <c r="B108" s="11">
        <f t="shared" si="4"/>
        <v>1.5000000000000004</v>
      </c>
      <c r="C108" s="32"/>
      <c r="D108" s="11">
        <f t="shared" si="5"/>
        <v>2.598076211353316</v>
      </c>
    </row>
    <row r="109" spans="1:4" ht="12.75" hidden="1" outlineLevel="2">
      <c r="A109" s="35">
        <v>72</v>
      </c>
      <c r="B109" s="11">
        <f t="shared" si="4"/>
        <v>0.9270509831248424</v>
      </c>
      <c r="C109" s="32"/>
      <c r="D109" s="11">
        <f t="shared" si="5"/>
        <v>2.8531695488854605</v>
      </c>
    </row>
    <row r="110" spans="1:4" ht="12.75" hidden="1" outlineLevel="2">
      <c r="A110" s="35">
        <v>84</v>
      </c>
      <c r="B110" s="11">
        <f t="shared" si="4"/>
        <v>0.31358538980296036</v>
      </c>
      <c r="C110" s="32"/>
      <c r="D110" s="11">
        <f t="shared" si="5"/>
        <v>2.9835656861048196</v>
      </c>
    </row>
    <row r="111" spans="1:4" ht="12.75" hidden="1" outlineLevel="2">
      <c r="A111" s="35">
        <v>96</v>
      </c>
      <c r="B111" s="11">
        <f t="shared" si="4"/>
        <v>-0.3135853898029607</v>
      </c>
      <c r="C111" s="32"/>
      <c r="D111" s="11">
        <f t="shared" si="5"/>
        <v>2.9835656861048196</v>
      </c>
    </row>
    <row r="112" spans="1:4" ht="12.75" hidden="1" outlineLevel="2">
      <c r="A112" s="35">
        <v>108</v>
      </c>
      <c r="B112" s="11">
        <f t="shared" si="4"/>
        <v>-0.927050983124842</v>
      </c>
      <c r="C112" s="32"/>
      <c r="D112" s="11">
        <f t="shared" si="5"/>
        <v>2.853169548885461</v>
      </c>
    </row>
    <row r="113" spans="1:4" ht="12.75" hidden="1" outlineLevel="2">
      <c r="A113" s="35">
        <v>120</v>
      </c>
      <c r="B113" s="11">
        <f t="shared" si="4"/>
        <v>-1.4999999999999993</v>
      </c>
      <c r="C113" s="32"/>
      <c r="D113" s="11">
        <f t="shared" si="5"/>
        <v>2.598076211353316</v>
      </c>
    </row>
    <row r="114" spans="1:4" ht="12.75" hidden="1" outlineLevel="2">
      <c r="A114" s="35">
        <v>132</v>
      </c>
      <c r="B114" s="11">
        <f t="shared" si="4"/>
        <v>-2.0073918190765747</v>
      </c>
      <c r="C114" s="32"/>
      <c r="D114" s="11">
        <f t="shared" si="5"/>
        <v>2.229434476432183</v>
      </c>
    </row>
    <row r="115" spans="1:4" ht="12.75" hidden="1" outlineLevel="2">
      <c r="A115" s="35">
        <v>144</v>
      </c>
      <c r="B115" s="11">
        <f t="shared" si="4"/>
        <v>-2.427050983124842</v>
      </c>
      <c r="C115" s="32"/>
      <c r="D115" s="11">
        <f t="shared" si="5"/>
        <v>1.7633557568774196</v>
      </c>
    </row>
    <row r="116" spans="1:4" ht="12.75" hidden="1" outlineLevel="2">
      <c r="A116" s="35">
        <v>156</v>
      </c>
      <c r="B116" s="11">
        <f t="shared" si="4"/>
        <v>-2.7406363729278023</v>
      </c>
      <c r="C116" s="32"/>
      <c r="D116" s="11">
        <f t="shared" si="5"/>
        <v>1.2202099292274013</v>
      </c>
    </row>
    <row r="117" spans="1:4" ht="12.75" hidden="1" outlineLevel="2">
      <c r="A117" s="35">
        <v>168</v>
      </c>
      <c r="B117" s="11">
        <f t="shared" si="4"/>
        <v>-2.934442802201417</v>
      </c>
      <c r="C117" s="32"/>
      <c r="D117" s="11">
        <f t="shared" si="5"/>
        <v>0.623735072453278</v>
      </c>
    </row>
    <row r="118" spans="1:4" ht="12.75" hidden="1" outlineLevel="2">
      <c r="A118" s="35">
        <v>180</v>
      </c>
      <c r="B118" s="11">
        <f t="shared" si="4"/>
        <v>-3</v>
      </c>
      <c r="C118" s="32"/>
      <c r="D118" s="11">
        <f t="shared" si="5"/>
        <v>3.67544536472586E-16</v>
      </c>
    </row>
    <row r="119" spans="1:4" ht="12.75" hidden="1" outlineLevel="2">
      <c r="A119" s="35">
        <v>192</v>
      </c>
      <c r="B119" s="11">
        <f t="shared" si="4"/>
        <v>-2.9344428022014166</v>
      </c>
      <c r="C119" s="32"/>
      <c r="D119" s="11">
        <f t="shared" si="5"/>
        <v>-0.6237350724532785</v>
      </c>
    </row>
    <row r="120" spans="1:4" ht="12.75" hidden="1" outlineLevel="2">
      <c r="A120" s="35">
        <v>204</v>
      </c>
      <c r="B120" s="11">
        <f t="shared" si="4"/>
        <v>-2.7406363729278027</v>
      </c>
      <c r="C120" s="32"/>
      <c r="D120" s="11">
        <f t="shared" si="5"/>
        <v>-1.2202099292274007</v>
      </c>
    </row>
    <row r="121" spans="1:4" ht="12.75" hidden="1" outlineLevel="2">
      <c r="A121" s="35">
        <v>216</v>
      </c>
      <c r="B121" s="11">
        <f t="shared" si="4"/>
        <v>-2.427050983124843</v>
      </c>
      <c r="C121" s="32"/>
      <c r="D121" s="11">
        <f t="shared" si="5"/>
        <v>-1.7633557568774192</v>
      </c>
    </row>
    <row r="122" spans="1:4" ht="12.75" hidden="1" outlineLevel="2">
      <c r="A122" s="35">
        <v>228</v>
      </c>
      <c r="B122" s="11">
        <f t="shared" si="4"/>
        <v>-2.0073918190765743</v>
      </c>
      <c r="C122" s="32"/>
      <c r="D122" s="11">
        <f t="shared" si="5"/>
        <v>-2.229434476432183</v>
      </c>
    </row>
    <row r="123" spans="1:4" ht="12.75" hidden="1" outlineLevel="2">
      <c r="A123" s="35">
        <v>240</v>
      </c>
      <c r="B123" s="11">
        <f t="shared" si="4"/>
        <v>-1.5000000000000013</v>
      </c>
      <c r="C123" s="32"/>
      <c r="D123" s="11">
        <f t="shared" si="5"/>
        <v>-2.598076211353315</v>
      </c>
    </row>
    <row r="124" spans="1:4" ht="12.75" hidden="1" outlineLevel="2">
      <c r="A124" s="35">
        <v>252</v>
      </c>
      <c r="B124" s="11">
        <f t="shared" si="4"/>
        <v>-0.9270509831248427</v>
      </c>
      <c r="C124" s="32"/>
      <c r="D124" s="11">
        <f t="shared" si="5"/>
        <v>-2.8531695488854605</v>
      </c>
    </row>
    <row r="125" spans="1:4" ht="12.75" hidden="1" outlineLevel="2">
      <c r="A125" s="35">
        <v>264</v>
      </c>
      <c r="B125" s="11">
        <f t="shared" si="4"/>
        <v>-0.3135853898029601</v>
      </c>
      <c r="C125" s="32"/>
      <c r="D125" s="11">
        <f t="shared" si="5"/>
        <v>-2.98356568610482</v>
      </c>
    </row>
    <row r="126" spans="1:4" ht="12.75" hidden="1" outlineLevel="2">
      <c r="A126" s="35">
        <v>276</v>
      </c>
      <c r="B126" s="11">
        <f t="shared" si="4"/>
        <v>0.31358538980295897</v>
      </c>
      <c r="C126" s="32"/>
      <c r="D126" s="11">
        <f t="shared" si="5"/>
        <v>-2.98356568610482</v>
      </c>
    </row>
    <row r="127" spans="1:4" ht="12.75" hidden="1" outlineLevel="2">
      <c r="A127" s="35">
        <v>288</v>
      </c>
      <c r="B127" s="11">
        <f t="shared" si="4"/>
        <v>0.9270509831248417</v>
      </c>
      <c r="C127" s="32"/>
      <c r="D127" s="11">
        <f t="shared" si="5"/>
        <v>-2.853169548885461</v>
      </c>
    </row>
    <row r="128" spans="1:4" ht="12.75" hidden="1" outlineLevel="2">
      <c r="A128" s="35">
        <v>300</v>
      </c>
      <c r="B128" s="11">
        <f t="shared" si="4"/>
        <v>1.5000000000000004</v>
      </c>
      <c r="C128" s="32"/>
      <c r="D128" s="11">
        <f t="shared" si="5"/>
        <v>-2.598076211353316</v>
      </c>
    </row>
    <row r="129" spans="1:4" ht="12.75" hidden="1" outlineLevel="2">
      <c r="A129" s="35">
        <v>312</v>
      </c>
      <c r="B129" s="11">
        <f t="shared" si="4"/>
        <v>2.0073918190765734</v>
      </c>
      <c r="C129" s="32"/>
      <c r="D129" s="11">
        <f t="shared" si="5"/>
        <v>-2.229434476432184</v>
      </c>
    </row>
    <row r="130" spans="1:4" ht="12.75" hidden="1" outlineLevel="2">
      <c r="A130" s="35">
        <v>324</v>
      </c>
      <c r="B130" s="11">
        <f t="shared" si="4"/>
        <v>2.427050983124842</v>
      </c>
      <c r="C130" s="32"/>
      <c r="D130" s="11">
        <f t="shared" si="5"/>
        <v>-1.76335575687742</v>
      </c>
    </row>
    <row r="131" spans="1:4" ht="12.75" hidden="1" outlineLevel="2">
      <c r="A131" s="35">
        <v>336</v>
      </c>
      <c r="B131" s="11">
        <f t="shared" si="4"/>
        <v>2.7406363729278027</v>
      </c>
      <c r="C131" s="32"/>
      <c r="D131" s="11">
        <f t="shared" si="5"/>
        <v>-1.2202099292274005</v>
      </c>
    </row>
    <row r="132" spans="1:4" ht="12.75" hidden="1" outlineLevel="2">
      <c r="A132" s="35">
        <v>348</v>
      </c>
      <c r="B132" s="11">
        <f t="shared" si="4"/>
        <v>2.9344428022014166</v>
      </c>
      <c r="C132" s="32"/>
      <c r="D132" s="11">
        <f t="shared" si="5"/>
        <v>-0.6237350724532796</v>
      </c>
    </row>
    <row r="133" spans="1:4" ht="12.75" hidden="1" outlineLevel="2">
      <c r="A133" s="35">
        <v>360</v>
      </c>
      <c r="B133" s="11">
        <f t="shared" si="4"/>
        <v>3</v>
      </c>
      <c r="C133" s="32"/>
      <c r="D133" s="11">
        <f t="shared" si="5"/>
        <v>-7.35089072945172E-16</v>
      </c>
    </row>
    <row r="134" spans="1:3" ht="12.75" hidden="1" outlineLevel="2">
      <c r="A134" s="35"/>
      <c r="C134" s="32"/>
    </row>
    <row r="135" spans="1:4" ht="12.75" hidden="1" outlineLevel="2">
      <c r="A135" s="35">
        <v>0</v>
      </c>
      <c r="B135" s="11">
        <f>($C$23+$C$28)/2*COS(RADIANS(A135))</f>
        <v>6</v>
      </c>
      <c r="C135" s="32"/>
      <c r="D135" s="11">
        <f>($C$23+$C$28)/2*SIN(RADIANS(A135))</f>
        <v>0</v>
      </c>
    </row>
    <row r="136" spans="1:4" ht="12.75" hidden="1" outlineLevel="2">
      <c r="A136" s="35">
        <v>12</v>
      </c>
      <c r="B136" s="11">
        <f aca="true" t="shared" si="6" ref="B136:B165">($C$23+$C$28)/2*COS(RADIANS(A136))</f>
        <v>5.868885604402834</v>
      </c>
      <c r="C136" s="32"/>
      <c r="D136" s="11">
        <f aca="true" t="shared" si="7" ref="D136:D165">($C$23+$C$28)/2*SIN(RADIANS(A136))</f>
        <v>1.247470144906556</v>
      </c>
    </row>
    <row r="137" spans="1:4" ht="12.75" hidden="1" outlineLevel="2">
      <c r="A137" s="35">
        <v>24</v>
      </c>
      <c r="B137" s="11">
        <f t="shared" si="6"/>
        <v>5.481272745855605</v>
      </c>
      <c r="C137" s="32"/>
      <c r="D137" s="11">
        <f t="shared" si="7"/>
        <v>2.4404198584548014</v>
      </c>
    </row>
    <row r="138" spans="1:4" ht="12.75" hidden="1" outlineLevel="2">
      <c r="A138" s="35">
        <v>36</v>
      </c>
      <c r="B138" s="11">
        <f t="shared" si="6"/>
        <v>4.854101966249685</v>
      </c>
      <c r="C138" s="32"/>
      <c r="D138" s="11">
        <f t="shared" si="7"/>
        <v>3.526711513754839</v>
      </c>
    </row>
    <row r="139" spans="1:4" ht="12.75" hidden="1" outlineLevel="2">
      <c r="A139" s="35">
        <v>48</v>
      </c>
      <c r="B139" s="11">
        <f t="shared" si="6"/>
        <v>4.014783638153149</v>
      </c>
      <c r="C139" s="32"/>
      <c r="D139" s="11">
        <f t="shared" si="7"/>
        <v>4.458868952864366</v>
      </c>
    </row>
    <row r="140" spans="1:4" ht="12.75" hidden="1" outlineLevel="2">
      <c r="A140" s="35">
        <v>60</v>
      </c>
      <c r="B140" s="11">
        <f t="shared" si="6"/>
        <v>3.000000000000001</v>
      </c>
      <c r="C140" s="32"/>
      <c r="D140" s="11">
        <f t="shared" si="7"/>
        <v>5.196152422706632</v>
      </c>
    </row>
    <row r="141" spans="1:4" ht="12.75" hidden="1" outlineLevel="2">
      <c r="A141" s="35">
        <v>72</v>
      </c>
      <c r="B141" s="11">
        <f t="shared" si="6"/>
        <v>1.8541019662496847</v>
      </c>
      <c r="C141" s="32"/>
      <c r="D141" s="11">
        <f t="shared" si="7"/>
        <v>5.706339097770921</v>
      </c>
    </row>
    <row r="142" spans="1:4" ht="12.75" hidden="1" outlineLevel="2">
      <c r="A142" s="35">
        <v>84</v>
      </c>
      <c r="B142" s="11">
        <f t="shared" si="6"/>
        <v>0.6271707796059207</v>
      </c>
      <c r="C142" s="32"/>
      <c r="D142" s="11">
        <f t="shared" si="7"/>
        <v>5.967131372209639</v>
      </c>
    </row>
    <row r="143" spans="1:4" ht="12.75" hidden="1" outlineLevel="2">
      <c r="A143" s="35">
        <v>96</v>
      </c>
      <c r="B143" s="11">
        <f t="shared" si="6"/>
        <v>-0.6271707796059214</v>
      </c>
      <c r="C143" s="32"/>
      <c r="D143" s="11">
        <f t="shared" si="7"/>
        <v>5.967131372209639</v>
      </c>
    </row>
    <row r="144" spans="1:4" ht="12.75" hidden="1" outlineLevel="2">
      <c r="A144" s="35">
        <v>108</v>
      </c>
      <c r="B144" s="11">
        <f t="shared" si="6"/>
        <v>-1.854101966249684</v>
      </c>
      <c r="C144" s="32"/>
      <c r="D144" s="11">
        <f t="shared" si="7"/>
        <v>5.706339097770922</v>
      </c>
    </row>
    <row r="145" spans="1:4" ht="12.75" hidden="1" outlineLevel="2">
      <c r="A145" s="35">
        <v>120</v>
      </c>
      <c r="B145" s="11">
        <f t="shared" si="6"/>
        <v>-2.9999999999999987</v>
      </c>
      <c r="C145" s="32"/>
      <c r="D145" s="11">
        <f t="shared" si="7"/>
        <v>5.196152422706632</v>
      </c>
    </row>
    <row r="146" spans="1:4" ht="12.75" hidden="1" outlineLevel="2">
      <c r="A146" s="35">
        <v>132</v>
      </c>
      <c r="B146" s="11">
        <f t="shared" si="6"/>
        <v>-4.014783638153149</v>
      </c>
      <c r="C146" s="32"/>
      <c r="D146" s="11">
        <f t="shared" si="7"/>
        <v>4.458868952864366</v>
      </c>
    </row>
    <row r="147" spans="1:4" ht="12.75" hidden="1" outlineLevel="2">
      <c r="A147" s="35">
        <v>144</v>
      </c>
      <c r="B147" s="11">
        <f t="shared" si="6"/>
        <v>-4.854101966249684</v>
      </c>
      <c r="C147" s="32"/>
      <c r="D147" s="11">
        <f t="shared" si="7"/>
        <v>3.5267115137548393</v>
      </c>
    </row>
    <row r="148" spans="1:4" ht="12.75" hidden="1" outlineLevel="2">
      <c r="A148" s="35">
        <v>156</v>
      </c>
      <c r="B148" s="11">
        <f t="shared" si="6"/>
        <v>-5.4812727458556045</v>
      </c>
      <c r="C148" s="32"/>
      <c r="D148" s="11">
        <f t="shared" si="7"/>
        <v>2.4404198584548027</v>
      </c>
    </row>
    <row r="149" spans="1:4" ht="12.75" hidden="1" outlineLevel="2">
      <c r="A149" s="35">
        <v>168</v>
      </c>
      <c r="B149" s="11">
        <f t="shared" si="6"/>
        <v>-5.868885604402834</v>
      </c>
      <c r="C149" s="32"/>
      <c r="D149" s="11">
        <f t="shared" si="7"/>
        <v>1.247470144906556</v>
      </c>
    </row>
    <row r="150" spans="1:4" ht="12.75" hidden="1" outlineLevel="2">
      <c r="A150" s="35">
        <v>180</v>
      </c>
      <c r="B150" s="11">
        <f t="shared" si="6"/>
        <v>-6</v>
      </c>
      <c r="C150" s="32"/>
      <c r="D150" s="11">
        <f t="shared" si="7"/>
        <v>7.35089072945172E-16</v>
      </c>
    </row>
    <row r="151" spans="1:4" ht="12.75" hidden="1" outlineLevel="2">
      <c r="A151" s="35">
        <v>192</v>
      </c>
      <c r="B151" s="11">
        <f t="shared" si="6"/>
        <v>-5.868885604402833</v>
      </c>
      <c r="C151" s="32"/>
      <c r="D151" s="11">
        <f t="shared" si="7"/>
        <v>-1.247470144906557</v>
      </c>
    </row>
    <row r="152" spans="1:4" ht="12.75" hidden="1" outlineLevel="2">
      <c r="A152" s="35">
        <v>204</v>
      </c>
      <c r="B152" s="11">
        <f t="shared" si="6"/>
        <v>-5.481272745855605</v>
      </c>
      <c r="C152" s="32"/>
      <c r="D152" s="11">
        <f t="shared" si="7"/>
        <v>-2.4404198584548014</v>
      </c>
    </row>
    <row r="153" spans="1:4" ht="12.75" hidden="1" outlineLevel="2">
      <c r="A153" s="35">
        <v>216</v>
      </c>
      <c r="B153" s="11">
        <f t="shared" si="6"/>
        <v>-4.854101966249686</v>
      </c>
      <c r="C153" s="32"/>
      <c r="D153" s="11">
        <f t="shared" si="7"/>
        <v>-3.5267115137548384</v>
      </c>
    </row>
    <row r="154" spans="1:4" ht="12.75" hidden="1" outlineLevel="2">
      <c r="A154" s="35">
        <v>228</v>
      </c>
      <c r="B154" s="11">
        <f t="shared" si="6"/>
        <v>-4.0147836381531485</v>
      </c>
      <c r="C154" s="32"/>
      <c r="D154" s="11">
        <f t="shared" si="7"/>
        <v>-4.458868952864366</v>
      </c>
    </row>
    <row r="155" spans="1:4" ht="12.75" hidden="1" outlineLevel="2">
      <c r="A155" s="35">
        <v>240</v>
      </c>
      <c r="B155" s="11">
        <f t="shared" si="6"/>
        <v>-3.0000000000000027</v>
      </c>
      <c r="C155" s="32"/>
      <c r="D155" s="11">
        <f t="shared" si="7"/>
        <v>-5.19615242270663</v>
      </c>
    </row>
    <row r="156" spans="1:4" ht="12.75" hidden="1" outlineLevel="2">
      <c r="A156" s="35">
        <v>252</v>
      </c>
      <c r="B156" s="11">
        <f t="shared" si="6"/>
        <v>-1.8541019662496854</v>
      </c>
      <c r="C156" s="32"/>
      <c r="D156" s="11">
        <f t="shared" si="7"/>
        <v>-5.706339097770921</v>
      </c>
    </row>
    <row r="157" spans="1:4" ht="12.75" hidden="1" outlineLevel="2">
      <c r="A157" s="35">
        <v>264</v>
      </c>
      <c r="B157" s="11">
        <f t="shared" si="6"/>
        <v>-0.6271707796059202</v>
      </c>
      <c r="C157" s="32"/>
      <c r="D157" s="11">
        <f t="shared" si="7"/>
        <v>-5.96713137220964</v>
      </c>
    </row>
    <row r="158" spans="1:4" ht="12.75" hidden="1" outlineLevel="2">
      <c r="A158" s="35">
        <v>276</v>
      </c>
      <c r="B158" s="11">
        <f t="shared" si="6"/>
        <v>0.6271707796059179</v>
      </c>
      <c r="C158" s="32"/>
      <c r="D158" s="11">
        <f t="shared" si="7"/>
        <v>-5.96713137220964</v>
      </c>
    </row>
    <row r="159" spans="1:4" ht="12.75" hidden="1" outlineLevel="2">
      <c r="A159" s="35">
        <v>288</v>
      </c>
      <c r="B159" s="11">
        <f t="shared" si="6"/>
        <v>1.8541019662496834</v>
      </c>
      <c r="C159" s="32"/>
      <c r="D159" s="11">
        <f t="shared" si="7"/>
        <v>-5.706339097770922</v>
      </c>
    </row>
    <row r="160" spans="1:4" ht="12.75" hidden="1" outlineLevel="2">
      <c r="A160" s="35">
        <v>300</v>
      </c>
      <c r="B160" s="11">
        <f t="shared" si="6"/>
        <v>3.000000000000001</v>
      </c>
      <c r="C160" s="32"/>
      <c r="D160" s="11">
        <f t="shared" si="7"/>
        <v>-5.196152422706632</v>
      </c>
    </row>
    <row r="161" spans="1:4" ht="12.75" hidden="1" outlineLevel="2">
      <c r="A161" s="35">
        <v>312</v>
      </c>
      <c r="B161" s="11">
        <f t="shared" si="6"/>
        <v>4.014783638153147</v>
      </c>
      <c r="C161" s="32"/>
      <c r="D161" s="11">
        <f t="shared" si="7"/>
        <v>-4.458868952864368</v>
      </c>
    </row>
    <row r="162" spans="1:4" ht="12.75" hidden="1" outlineLevel="2">
      <c r="A162" s="35">
        <v>324</v>
      </c>
      <c r="B162" s="11">
        <f t="shared" si="6"/>
        <v>4.854101966249684</v>
      </c>
      <c r="C162" s="32"/>
      <c r="D162" s="11">
        <f t="shared" si="7"/>
        <v>-3.52671151375484</v>
      </c>
    </row>
    <row r="163" spans="1:4" ht="12.75" hidden="1" outlineLevel="2">
      <c r="A163" s="35">
        <v>336</v>
      </c>
      <c r="B163" s="11">
        <f t="shared" si="6"/>
        <v>5.481272745855605</v>
      </c>
      <c r="C163" s="32"/>
      <c r="D163" s="11">
        <f t="shared" si="7"/>
        <v>-2.440419858454801</v>
      </c>
    </row>
    <row r="164" spans="1:4" ht="12.75" hidden="1" outlineLevel="2">
      <c r="A164" s="35">
        <v>348</v>
      </c>
      <c r="B164" s="11">
        <f t="shared" si="6"/>
        <v>5.868885604402833</v>
      </c>
      <c r="C164" s="32"/>
      <c r="D164" s="11">
        <f t="shared" si="7"/>
        <v>-1.2474701449065593</v>
      </c>
    </row>
    <row r="165" spans="1:4" ht="12.75" hidden="1" outlineLevel="2">
      <c r="A165" s="35">
        <v>360</v>
      </c>
      <c r="B165" s="11">
        <f t="shared" si="6"/>
        <v>6</v>
      </c>
      <c r="C165" s="32"/>
      <c r="D165" s="11">
        <f t="shared" si="7"/>
        <v>-1.470178145890344E-15</v>
      </c>
    </row>
    <row r="166" spans="1:9" ht="12.75" hidden="1" outlineLevel="1" collapsed="1">
      <c r="A166" s="37" t="s">
        <v>27</v>
      </c>
      <c r="C166" s="33"/>
      <c r="D166" s="4"/>
      <c r="E166" s="4"/>
      <c r="F166" s="4"/>
      <c r="G166" s="4"/>
      <c r="H166" s="4"/>
      <c r="I166" s="4"/>
    </row>
    <row r="167" spans="1:5" ht="12.75" hidden="1" outlineLevel="2">
      <c r="A167" s="35">
        <f>C4</f>
        <v>0</v>
      </c>
      <c r="B167" s="11">
        <f aca="true" t="shared" si="8" ref="B167:B174">$C$5/2*COS(RADIANS(A167))</f>
        <v>0.8125</v>
      </c>
      <c r="C167" s="32"/>
      <c r="E167" s="11">
        <f aca="true" t="shared" si="9" ref="E167:E174">$C$5/2*SIN(RADIANS($A167))</f>
        <v>0</v>
      </c>
    </row>
    <row r="168" spans="1:5" ht="12.75" hidden="1" outlineLevel="2">
      <c r="A168" s="35">
        <f>A167+360/7</f>
        <v>51.42857142857143</v>
      </c>
      <c r="B168" s="11">
        <f t="shared" si="8"/>
        <v>0.5065854640102211</v>
      </c>
      <c r="C168" s="32"/>
      <c r="E168" s="11">
        <f t="shared" si="9"/>
        <v>0.6352380795052742</v>
      </c>
    </row>
    <row r="169" spans="1:5" ht="12.75" hidden="1" outlineLevel="2">
      <c r="A169" s="35">
        <f aca="true" t="shared" si="10" ref="A169:A174">A168+360/7</f>
        <v>102.85714285714286</v>
      </c>
      <c r="B169" s="11">
        <f t="shared" si="8"/>
        <v>-0.1807982588395054</v>
      </c>
      <c r="C169" s="32"/>
      <c r="E169" s="11">
        <f t="shared" si="9"/>
        <v>0.7921289286477317</v>
      </c>
    </row>
    <row r="170" spans="1:5" ht="12.75" hidden="1" outlineLevel="2">
      <c r="A170" s="35">
        <f t="shared" si="10"/>
        <v>154.28571428571428</v>
      </c>
      <c r="B170" s="11">
        <f t="shared" si="8"/>
        <v>-0.7320372051707155</v>
      </c>
      <c r="C170" s="32"/>
      <c r="E170" s="11">
        <f t="shared" si="9"/>
        <v>0.35253053803301604</v>
      </c>
    </row>
    <row r="171" spans="1:5" ht="12.75" hidden="1" outlineLevel="2">
      <c r="A171" s="35">
        <f t="shared" si="10"/>
        <v>205.71428571428572</v>
      </c>
      <c r="B171" s="11">
        <f t="shared" si="8"/>
        <v>-0.7320372051707156</v>
      </c>
      <c r="C171" s="32"/>
      <c r="E171" s="11">
        <f t="shared" si="9"/>
        <v>-0.35253053803301587</v>
      </c>
    </row>
    <row r="172" spans="1:5" ht="12.75" hidden="1" outlineLevel="2">
      <c r="A172" s="35">
        <f t="shared" si="10"/>
        <v>257.14285714285717</v>
      </c>
      <c r="B172" s="11">
        <f t="shared" si="8"/>
        <v>-0.18079825883950487</v>
      </c>
      <c r="C172" s="32"/>
      <c r="E172" s="11">
        <f t="shared" si="9"/>
        <v>-0.7921289286477318</v>
      </c>
    </row>
    <row r="173" spans="1:5" ht="12.75" hidden="1" outlineLevel="2">
      <c r="A173" s="35">
        <f t="shared" si="10"/>
        <v>308.5714285714286</v>
      </c>
      <c r="B173" s="11">
        <f t="shared" si="8"/>
        <v>0.5065854640102214</v>
      </c>
      <c r="C173" s="32"/>
      <c r="E173" s="11">
        <f t="shared" si="9"/>
        <v>-0.6352380795052739</v>
      </c>
    </row>
    <row r="174" spans="1:5" ht="12.75" hidden="1" outlineLevel="2">
      <c r="A174" s="35">
        <f t="shared" si="10"/>
        <v>360.00000000000006</v>
      </c>
      <c r="B174" s="11">
        <f t="shared" si="8"/>
        <v>0.8125</v>
      </c>
      <c r="C174" s="32"/>
      <c r="E174" s="11">
        <f t="shared" si="9"/>
        <v>5.22558342083701E-16</v>
      </c>
    </row>
    <row r="175" spans="1:3" ht="12.75" hidden="1" outlineLevel="2">
      <c r="A175" s="35"/>
      <c r="C175" s="32"/>
    </row>
    <row r="176" spans="1:5" ht="12.75" hidden="1" outlineLevel="2">
      <c r="A176" s="35"/>
      <c r="B176" s="11">
        <f>(-$C$7/2)*COS(RADIANS($C$4))-(-$C$8/4)*SIN(RADIANS($C$4))</f>
        <v>-4.5</v>
      </c>
      <c r="C176" s="32"/>
      <c r="E176" s="11">
        <f>(-$C$7/2)*SIN(RADIANS($C$4))+(-$C$8/4)*COS(RADIANS($C$4))</f>
        <v>-0.5</v>
      </c>
    </row>
    <row r="177" spans="1:5" ht="12.75" hidden="1" outlineLevel="2">
      <c r="A177" s="35"/>
      <c r="B177" s="11">
        <f>(-$C$7/2)*COS(RADIANS($C$4))-($C$8/4)*SIN(RADIANS($C$4))</f>
        <v>-4.5</v>
      </c>
      <c r="C177" s="32"/>
      <c r="E177" s="11">
        <f>(-$C$7/2)*SIN(RADIANS($C$4))+($C$8/4)*COS(RADIANS($C$4))</f>
        <v>0.5</v>
      </c>
    </row>
    <row r="178" spans="1:5" ht="12.75" hidden="1" outlineLevel="2">
      <c r="A178" s="35"/>
      <c r="B178" s="11">
        <f>(-$C$7/3)*COS(RADIANS($C$4))-($C$8/2)*SIN(RADIANS($C$4))</f>
        <v>-3</v>
      </c>
      <c r="C178" s="32"/>
      <c r="E178" s="11">
        <f>(-$C$7/3)*SIN(RADIANS($C$4))+($C$8/2)*COS(RADIANS($C$4))</f>
        <v>1</v>
      </c>
    </row>
    <row r="179" spans="1:5" ht="12.75" hidden="1" outlineLevel="2">
      <c r="A179" s="35"/>
      <c r="B179" s="11">
        <f>($C$7/3)*COS(RADIANS($C$4))-($C$8/2)*SIN(RADIANS($C$4))</f>
        <v>3</v>
      </c>
      <c r="C179" s="32"/>
      <c r="E179" s="11">
        <f>($C$7/3)*SIN(RADIANS($C$4))+($C$8/2)*COS(RADIANS($C$4))</f>
        <v>1</v>
      </c>
    </row>
    <row r="180" spans="1:5" ht="12.75" hidden="1" outlineLevel="2">
      <c r="A180" s="35"/>
      <c r="B180" s="11">
        <f>($C$7/2)*COS(RADIANS($C$4))-($C$8/4)*SIN(RADIANS($C$4))</f>
        <v>4.5</v>
      </c>
      <c r="C180" s="32"/>
      <c r="E180" s="11">
        <f>($C$7/2)*SIN(RADIANS($C$4))+($C$8/4)*COS(RADIANS($C$4))</f>
        <v>0.5</v>
      </c>
    </row>
    <row r="181" spans="1:5" ht="12.75" hidden="1" outlineLevel="2">
      <c r="A181" s="35"/>
      <c r="B181" s="11">
        <f>($C$7/2)*COS(RADIANS($C$4))-(-$C$8/4)*SIN(RADIANS($C$4))</f>
        <v>4.5</v>
      </c>
      <c r="C181" s="32"/>
      <c r="E181" s="11">
        <f>($C$7/2)*SIN(RADIANS($C$4))+(-$C$8/4)*COS(RADIANS($C$4))</f>
        <v>-0.5</v>
      </c>
    </row>
    <row r="182" spans="1:5" ht="12.75" hidden="1" outlineLevel="2">
      <c r="A182" s="35"/>
      <c r="B182" s="11">
        <f>($C$7/3)*COS(RADIANS($C$4))-(-$C$8/2)*SIN(RADIANS($C$4))</f>
        <v>3</v>
      </c>
      <c r="C182" s="32"/>
      <c r="E182" s="11">
        <f>($C$7/3)*SIN(RADIANS($C$4))+(-$C$8/2)*COS(RADIANS($C$4))</f>
        <v>-1</v>
      </c>
    </row>
    <row r="183" spans="1:5" ht="12.75" hidden="1" outlineLevel="2">
      <c r="A183" s="35"/>
      <c r="B183" s="11">
        <f>(-$C$7/3)*COS(RADIANS($C$4))-(-$C$8/2)*SIN(RADIANS($C$4))</f>
        <v>-3</v>
      </c>
      <c r="C183" s="32"/>
      <c r="E183" s="11">
        <f>(-$C$7/3)*SIN(RADIANS($C$4))+(-$C$8/2)*COS(RADIANS($C$4))</f>
        <v>-1</v>
      </c>
    </row>
    <row r="184" spans="1:5" ht="12.75" hidden="1" outlineLevel="2">
      <c r="A184" s="35"/>
      <c r="B184" s="11">
        <f>B176</f>
        <v>-4.5</v>
      </c>
      <c r="C184" s="32"/>
      <c r="E184" s="11">
        <f>E176</f>
        <v>-0.5</v>
      </c>
    </row>
    <row r="185" spans="1:3" ht="12.75" hidden="1" outlineLevel="1" collapsed="1">
      <c r="A185" s="38" t="s">
        <v>10</v>
      </c>
      <c r="C185" s="32"/>
    </row>
    <row r="186" spans="1:6" ht="12.75" hidden="1" outlineLevel="2">
      <c r="A186" s="35">
        <f>$C$14+$C$4</f>
        <v>0</v>
      </c>
      <c r="B186" s="11">
        <f aca="true" t="shared" si="11" ref="B186:B201">$C$13*COS(RADIANS($C$4))+$C$12/2*COS(RADIANS(A186))</f>
        <v>4.8</v>
      </c>
      <c r="C186" s="32"/>
      <c r="F186" s="11">
        <f aca="true" t="shared" si="12" ref="F186:F201">$C$13*SIN(RADIANS($C$4))+$C$12/2*SIN(RADIANS(A186))</f>
        <v>0</v>
      </c>
    </row>
    <row r="187" spans="1:6" ht="12.75" hidden="1" outlineLevel="2">
      <c r="A187" s="35">
        <f>A186+96</f>
        <v>96</v>
      </c>
      <c r="B187" s="11">
        <f t="shared" si="11"/>
        <v>3.916377229385877</v>
      </c>
      <c r="C187" s="32"/>
      <c r="F187" s="11">
        <f t="shared" si="12"/>
        <v>0.7956175162946186</v>
      </c>
    </row>
    <row r="188" spans="1:6" ht="12.75" hidden="1" outlineLevel="2">
      <c r="A188" s="35">
        <f aca="true" t="shared" si="13" ref="A188:A201">A187+96</f>
        <v>192</v>
      </c>
      <c r="B188" s="11">
        <f t="shared" si="11"/>
        <v>3.2174819194129554</v>
      </c>
      <c r="C188" s="32"/>
      <c r="F188" s="11">
        <f t="shared" si="12"/>
        <v>-0.16632935265420762</v>
      </c>
    </row>
    <row r="189" spans="1:6" ht="12.75" hidden="1" outlineLevel="2">
      <c r="A189" s="35">
        <f t="shared" si="13"/>
        <v>288</v>
      </c>
      <c r="B189" s="11">
        <f t="shared" si="11"/>
        <v>4.247213595499958</v>
      </c>
      <c r="C189" s="32"/>
      <c r="F189" s="11">
        <f t="shared" si="12"/>
        <v>-0.760845213036123</v>
      </c>
    </row>
    <row r="190" spans="1:6" ht="12.75" hidden="1" outlineLevel="2">
      <c r="A190" s="35">
        <f t="shared" si="13"/>
        <v>384</v>
      </c>
      <c r="B190" s="11">
        <f t="shared" si="11"/>
        <v>4.73083636611408</v>
      </c>
      <c r="C190" s="32"/>
      <c r="F190" s="11">
        <f t="shared" si="12"/>
        <v>0.3253893144606404</v>
      </c>
    </row>
    <row r="191" spans="1:6" ht="12.75" hidden="1" outlineLevel="2">
      <c r="A191" s="35">
        <f t="shared" si="13"/>
        <v>480</v>
      </c>
      <c r="B191" s="11">
        <f t="shared" si="11"/>
        <v>3.6000000000000005</v>
      </c>
      <c r="C191" s="32"/>
      <c r="F191" s="11">
        <f t="shared" si="12"/>
        <v>0.6928203230275514</v>
      </c>
    </row>
    <row r="192" spans="1:6" ht="12.75" hidden="1" outlineLevel="2">
      <c r="A192" s="35">
        <f t="shared" si="13"/>
        <v>576</v>
      </c>
      <c r="B192" s="11">
        <f t="shared" si="11"/>
        <v>3.352786404500042</v>
      </c>
      <c r="C192" s="32"/>
      <c r="F192" s="11">
        <f t="shared" si="12"/>
        <v>-0.4702282018339783</v>
      </c>
    </row>
    <row r="193" spans="1:6" ht="12.75" hidden="1" outlineLevel="2">
      <c r="A193" s="35">
        <f t="shared" si="13"/>
        <v>672</v>
      </c>
      <c r="B193" s="11">
        <f t="shared" si="11"/>
        <v>4.535304485087087</v>
      </c>
      <c r="C193" s="32"/>
      <c r="F193" s="11">
        <f t="shared" si="12"/>
        <v>-0.5945158603819153</v>
      </c>
    </row>
    <row r="194" spans="1:6" ht="12.75" hidden="1" outlineLevel="2">
      <c r="A194" s="35">
        <f t="shared" si="13"/>
        <v>768</v>
      </c>
      <c r="B194" s="11">
        <f t="shared" si="11"/>
        <v>4.535304485087086</v>
      </c>
      <c r="C194" s="32"/>
      <c r="F194" s="11">
        <f t="shared" si="12"/>
        <v>0.5945158603819157</v>
      </c>
    </row>
    <row r="195" spans="1:6" ht="12.75" hidden="1" outlineLevel="2">
      <c r="A195" s="35">
        <f t="shared" si="13"/>
        <v>864</v>
      </c>
      <c r="B195" s="11">
        <f t="shared" si="11"/>
        <v>3.3527864045000424</v>
      </c>
      <c r="C195" s="32"/>
      <c r="F195" s="11">
        <f t="shared" si="12"/>
        <v>0.4702282018339789</v>
      </c>
    </row>
    <row r="196" spans="1:6" ht="12.75" hidden="1" outlineLevel="2">
      <c r="A196" s="35">
        <f t="shared" si="13"/>
        <v>960</v>
      </c>
      <c r="B196" s="11">
        <f t="shared" si="11"/>
        <v>3.5999999999999988</v>
      </c>
      <c r="C196" s="32"/>
      <c r="F196" s="11">
        <f t="shared" si="12"/>
        <v>-0.6928203230275503</v>
      </c>
    </row>
    <row r="197" spans="1:6" ht="12.75" hidden="1" outlineLevel="2">
      <c r="A197" s="35">
        <f t="shared" si="13"/>
        <v>1056</v>
      </c>
      <c r="B197" s="11">
        <f t="shared" si="11"/>
        <v>4.730836366114081</v>
      </c>
      <c r="C197" s="32"/>
      <c r="F197" s="11">
        <f t="shared" si="12"/>
        <v>-0.32538931446063984</v>
      </c>
    </row>
    <row r="198" spans="1:6" ht="12.75" hidden="1" outlineLevel="2">
      <c r="A198" s="35">
        <f t="shared" si="13"/>
        <v>1152</v>
      </c>
      <c r="B198" s="11">
        <f t="shared" si="11"/>
        <v>4.247213595499958</v>
      </c>
      <c r="C198" s="32"/>
      <c r="F198" s="11">
        <f t="shared" si="12"/>
        <v>0.7608452130361227</v>
      </c>
    </row>
    <row r="199" spans="1:6" ht="12.75" hidden="1" outlineLevel="2">
      <c r="A199" s="35">
        <f t="shared" si="13"/>
        <v>1248</v>
      </c>
      <c r="B199" s="11">
        <f t="shared" si="11"/>
        <v>3.217481919412956</v>
      </c>
      <c r="C199" s="32"/>
      <c r="F199" s="11">
        <f t="shared" si="12"/>
        <v>0.16632935265420906</v>
      </c>
    </row>
    <row r="200" spans="1:6" ht="12.75" hidden="1" outlineLevel="2">
      <c r="A200" s="35">
        <f t="shared" si="13"/>
        <v>1344</v>
      </c>
      <c r="B200" s="11">
        <f t="shared" si="11"/>
        <v>3.9163772293858776</v>
      </c>
      <c r="C200" s="32"/>
      <c r="F200" s="11">
        <f t="shared" si="12"/>
        <v>-0.7956175162946187</v>
      </c>
    </row>
    <row r="201" spans="1:6" ht="12.75" hidden="1" outlineLevel="2">
      <c r="A201" s="35">
        <f t="shared" si="13"/>
        <v>1440</v>
      </c>
      <c r="B201" s="11">
        <f t="shared" si="11"/>
        <v>4.8</v>
      </c>
      <c r="C201" s="32"/>
      <c r="F201" s="11">
        <f t="shared" si="12"/>
        <v>-7.840950111415168E-16</v>
      </c>
    </row>
    <row r="202" spans="1:3" ht="12.75" hidden="1" outlineLevel="2">
      <c r="A202" s="35"/>
      <c r="C202" s="32"/>
    </row>
    <row r="203" spans="1:6" ht="12.75" hidden="1" outlineLevel="2">
      <c r="A203" s="35"/>
      <c r="B203" s="11">
        <f>$C$13*COS(RADIANS($C$4))</f>
        <v>4</v>
      </c>
      <c r="C203" s="32"/>
      <c r="F203" s="11">
        <f>$C$13*SIN(RADIANS($C$4))</f>
        <v>0</v>
      </c>
    </row>
    <row r="204" spans="1:6" ht="12.75" hidden="1" outlineLevel="2">
      <c r="A204" s="35"/>
      <c r="B204" s="11">
        <f>$C$13*COS(RADIANS($C$4))+$C$15*COS(RADIANS($C$4+$C$14))</f>
        <v>4.75</v>
      </c>
      <c r="C204" s="32"/>
      <c r="F204" s="11">
        <f>$C$13*SIN(RADIANS($C$4))+$C$15*SIN(RADIANS($C$4+$C$14))</f>
        <v>0</v>
      </c>
    </row>
    <row r="205" spans="1:3" ht="12.75" hidden="1" outlineLevel="2">
      <c r="A205" s="35"/>
      <c r="C205" s="32"/>
    </row>
    <row r="206" spans="1:6" ht="12.75" hidden="1" outlineLevel="2">
      <c r="A206" s="35">
        <f>$C$14+$C$4+12</f>
        <v>12</v>
      </c>
      <c r="B206" s="11">
        <f aca="true" t="shared" si="14" ref="B206:B221">-$C$13*COS(RADIANS($C$4))+$C$12/2*COS(RADIANS(A206))</f>
        <v>-3.2174819194129554</v>
      </c>
      <c r="C206" s="32"/>
      <c r="F206" s="11">
        <f aca="true" t="shared" si="15" ref="F206:F221">-$C$13*SIN(RADIANS($C$4))+$C$12/2*SIN(RADIANS(A206))</f>
        <v>0.16632935265420748</v>
      </c>
    </row>
    <row r="207" spans="1:6" ht="12.75" hidden="1" outlineLevel="2">
      <c r="A207" s="35">
        <f>A206+96</f>
        <v>108</v>
      </c>
      <c r="B207" s="11">
        <f t="shared" si="14"/>
        <v>-4.247213595499958</v>
      </c>
      <c r="C207" s="32"/>
      <c r="F207" s="11">
        <f t="shared" si="15"/>
        <v>0.760845213036123</v>
      </c>
    </row>
    <row r="208" spans="1:6" ht="12.75" hidden="1" outlineLevel="2">
      <c r="A208" s="35">
        <f aca="true" t="shared" si="16" ref="A208:A221">A207+96</f>
        <v>204</v>
      </c>
      <c r="B208" s="11">
        <f t="shared" si="14"/>
        <v>-4.73083636611408</v>
      </c>
      <c r="C208" s="32"/>
      <c r="F208" s="11">
        <f t="shared" si="15"/>
        <v>-0.3253893144606402</v>
      </c>
    </row>
    <row r="209" spans="1:6" ht="12.75" hidden="1" outlineLevel="2">
      <c r="A209" s="35">
        <f t="shared" si="16"/>
        <v>300</v>
      </c>
      <c r="B209" s="11">
        <f t="shared" si="14"/>
        <v>-3.5999999999999996</v>
      </c>
      <c r="C209" s="32"/>
      <c r="F209" s="11">
        <f t="shared" si="15"/>
        <v>-0.6928203230275509</v>
      </c>
    </row>
    <row r="210" spans="1:6" ht="12.75" hidden="1" outlineLevel="2">
      <c r="A210" s="35">
        <f t="shared" si="16"/>
        <v>396</v>
      </c>
      <c r="B210" s="11">
        <f t="shared" si="14"/>
        <v>-3.352786404500042</v>
      </c>
      <c r="C210" s="32"/>
      <c r="F210" s="11">
        <f t="shared" si="15"/>
        <v>0.47022820183397834</v>
      </c>
    </row>
    <row r="211" spans="1:6" ht="12.75" hidden="1" outlineLevel="2">
      <c r="A211" s="35">
        <f t="shared" si="16"/>
        <v>492</v>
      </c>
      <c r="B211" s="11">
        <f t="shared" si="14"/>
        <v>-4.535304485087087</v>
      </c>
      <c r="C211" s="32"/>
      <c r="F211" s="11">
        <f t="shared" si="15"/>
        <v>0.5945158603819153</v>
      </c>
    </row>
    <row r="212" spans="1:6" ht="12.75" hidden="1" outlineLevel="2">
      <c r="A212" s="35">
        <f t="shared" si="16"/>
        <v>588</v>
      </c>
      <c r="B212" s="11">
        <f t="shared" si="14"/>
        <v>-4.535304485087087</v>
      </c>
      <c r="C212" s="32"/>
      <c r="F212" s="11">
        <f t="shared" si="15"/>
        <v>-0.5945158603819148</v>
      </c>
    </row>
    <row r="213" spans="1:6" ht="12.75" hidden="1" outlineLevel="2">
      <c r="A213" s="35">
        <f t="shared" si="16"/>
        <v>684</v>
      </c>
      <c r="B213" s="11">
        <f t="shared" si="14"/>
        <v>-3.3527864045000424</v>
      </c>
      <c r="C213" s="32"/>
      <c r="F213" s="11">
        <f t="shared" si="15"/>
        <v>-0.4702282018339788</v>
      </c>
    </row>
    <row r="214" spans="1:6" ht="12.75" hidden="1" outlineLevel="2">
      <c r="A214" s="35">
        <f t="shared" si="16"/>
        <v>780</v>
      </c>
      <c r="B214" s="11">
        <f t="shared" si="14"/>
        <v>-3.6</v>
      </c>
      <c r="C214" s="32"/>
      <c r="F214" s="11">
        <f t="shared" si="15"/>
        <v>0.692820323027551</v>
      </c>
    </row>
    <row r="215" spans="1:6" ht="12.75" hidden="1" outlineLevel="2">
      <c r="A215" s="35">
        <f t="shared" si="16"/>
        <v>876</v>
      </c>
      <c r="B215" s="11">
        <f t="shared" si="14"/>
        <v>-4.730836366114081</v>
      </c>
      <c r="C215" s="32"/>
      <c r="F215" s="11">
        <f t="shared" si="15"/>
        <v>0.32538931446063973</v>
      </c>
    </row>
    <row r="216" spans="1:6" ht="12.75" hidden="1" outlineLevel="2">
      <c r="A216" s="35">
        <f t="shared" si="16"/>
        <v>972</v>
      </c>
      <c r="B216" s="11">
        <f t="shared" si="14"/>
        <v>-4.247213595499958</v>
      </c>
      <c r="C216" s="32"/>
      <c r="F216" s="11">
        <f t="shared" si="15"/>
        <v>-0.7608452130361227</v>
      </c>
    </row>
    <row r="217" spans="1:6" ht="12.75" hidden="1" outlineLevel="2">
      <c r="A217" s="35">
        <f t="shared" si="16"/>
        <v>1068</v>
      </c>
      <c r="B217" s="11">
        <f t="shared" si="14"/>
        <v>-3.217481919412956</v>
      </c>
      <c r="C217" s="32"/>
      <c r="F217" s="11">
        <f t="shared" si="15"/>
        <v>-0.16632935265420898</v>
      </c>
    </row>
    <row r="218" spans="1:6" ht="12.75" hidden="1" outlineLevel="2">
      <c r="A218" s="35">
        <f t="shared" si="16"/>
        <v>1164</v>
      </c>
      <c r="B218" s="11">
        <f t="shared" si="14"/>
        <v>-3.9163772293858776</v>
      </c>
      <c r="C218" s="32"/>
      <c r="F218" s="11">
        <f t="shared" si="15"/>
        <v>0.7956175162946187</v>
      </c>
    </row>
    <row r="219" spans="1:6" ht="12.75" hidden="1" outlineLevel="2">
      <c r="A219" s="35">
        <f t="shared" si="16"/>
        <v>1260</v>
      </c>
      <c r="B219" s="11">
        <f t="shared" si="14"/>
        <v>-4.8</v>
      </c>
      <c r="C219" s="32"/>
      <c r="F219" s="11">
        <f t="shared" si="15"/>
        <v>6.860831347488272E-16</v>
      </c>
    </row>
    <row r="220" spans="1:6" ht="12.75" hidden="1" outlineLevel="2">
      <c r="A220" s="35">
        <f t="shared" si="16"/>
        <v>1356</v>
      </c>
      <c r="B220" s="11">
        <f t="shared" si="14"/>
        <v>-3.916377229385879</v>
      </c>
      <c r="C220" s="32"/>
      <c r="F220" s="11">
        <f t="shared" si="15"/>
        <v>-0.7956175162946189</v>
      </c>
    </row>
    <row r="221" spans="1:6" ht="12.75" hidden="1" outlineLevel="2">
      <c r="A221" s="35">
        <f t="shared" si="16"/>
        <v>1452</v>
      </c>
      <c r="B221" s="11">
        <f t="shared" si="14"/>
        <v>-3.2174819194129554</v>
      </c>
      <c r="C221" s="32"/>
      <c r="F221" s="11">
        <f t="shared" si="15"/>
        <v>0.16632935265420765</v>
      </c>
    </row>
    <row r="222" spans="1:3" ht="12.75" hidden="1" outlineLevel="2">
      <c r="A222" s="35"/>
      <c r="C222" s="32"/>
    </row>
    <row r="223" spans="1:6" ht="12.75" hidden="1" outlineLevel="2">
      <c r="A223" s="35"/>
      <c r="B223" s="11">
        <f>-$C$13*COS(RADIANS($C$4))</f>
        <v>-4</v>
      </c>
      <c r="C223" s="32"/>
      <c r="F223" s="11">
        <f>-$C$13*SIN(RADIANS($C$4))</f>
        <v>0</v>
      </c>
    </row>
    <row r="224" spans="1:6" ht="12.75" hidden="1" outlineLevel="2">
      <c r="A224" s="35"/>
      <c r="B224" s="11">
        <f>-$C$13*COS(RADIANS($C$4))+$C$15*COS(RADIANS($C$4+$C$14))</f>
        <v>-3.25</v>
      </c>
      <c r="C224" s="32"/>
      <c r="F224" s="11">
        <f>-$C$13*SIN(RADIANS($C$4))+$C$15*SIN(RADIANS($C$4+$C$14))</f>
        <v>0</v>
      </c>
    </row>
    <row r="225" spans="1:3" ht="12.75" hidden="1" outlineLevel="1" collapsed="1">
      <c r="A225" s="39" t="s">
        <v>17</v>
      </c>
      <c r="C225" s="32"/>
    </row>
    <row r="226" spans="1:7" ht="12.75" hidden="1" outlineLevel="2">
      <c r="A226" s="35"/>
      <c r="B226" s="11">
        <f>B204</f>
        <v>4.75</v>
      </c>
      <c r="C226" s="32"/>
      <c r="G226" s="11">
        <f>F204</f>
        <v>0</v>
      </c>
    </row>
    <row r="227" spans="1:7" ht="12.75" hidden="1" outlineLevel="2">
      <c r="A227" s="35"/>
      <c r="B227" s="11">
        <f>B259</f>
        <v>1.4276315789473684</v>
      </c>
      <c r="C227" s="32"/>
      <c r="G227" s="11">
        <f>H259</f>
        <v>-3.7365583194688994</v>
      </c>
    </row>
    <row r="228" spans="1:3" ht="12.75" hidden="1" outlineLevel="2">
      <c r="A228" s="35"/>
      <c r="C228" s="32"/>
    </row>
    <row r="229" spans="1:7" ht="12.75" hidden="1" outlineLevel="2">
      <c r="A229" s="35"/>
      <c r="B229" s="11">
        <f>B224</f>
        <v>-3.25</v>
      </c>
      <c r="C229" s="32"/>
      <c r="G229" s="11">
        <f>F224</f>
        <v>0</v>
      </c>
    </row>
    <row r="230" spans="1:7" ht="12.75" hidden="1" outlineLevel="2">
      <c r="A230" s="35"/>
      <c r="B230" s="11">
        <f>B331</f>
        <v>-0.24038461538461517</v>
      </c>
      <c r="C230" s="32"/>
      <c r="G230" s="11">
        <f>I331</f>
        <v>3.9927703711441245</v>
      </c>
    </row>
    <row r="231" spans="1:3" ht="12.75" hidden="1" outlineLevel="1" collapsed="1">
      <c r="A231" s="40" t="s">
        <v>7</v>
      </c>
      <c r="C231" s="32"/>
    </row>
    <row r="232" spans="1:8" ht="12.75" hidden="1" outlineLevel="2">
      <c r="A232" s="35">
        <f>C25</f>
        <v>-69.08957976683524</v>
      </c>
      <c r="B232" s="11">
        <f>1.5*COS(RADIANS(A232))</f>
        <v>0.5353618421052632</v>
      </c>
      <c r="C232" s="32"/>
      <c r="H232" s="11">
        <f>1.5*SIN(RADIANS(A232))</f>
        <v>-1.4012093698008372</v>
      </c>
    </row>
    <row r="233" spans="1:8" ht="12.75" hidden="1" outlineLevel="2">
      <c r="A233" s="35">
        <f>A232+15</f>
        <v>-54.08957976683524</v>
      </c>
      <c r="B233" s="11">
        <f aca="true" t="shared" si="17" ref="B233:B256">1.5*COS(RADIANS(A233))</f>
        <v>0.8797795007797218</v>
      </c>
      <c r="C233" s="32"/>
      <c r="H233" s="11">
        <f aca="true" t="shared" si="18" ref="H233:H256">1.5*SIN(RADIANS(A233))</f>
        <v>-1.2149024775708477</v>
      </c>
    </row>
    <row r="234" spans="1:8" ht="12.75" hidden="1" outlineLevel="2">
      <c r="A234" s="35">
        <f aca="true" t="shared" si="19" ref="A234:A256">A233+15</f>
        <v>-39.08957976683524</v>
      </c>
      <c r="B234" s="11">
        <f t="shared" si="17"/>
        <v>1.16424164038041</v>
      </c>
      <c r="C234" s="32"/>
      <c r="H234" s="11">
        <f t="shared" si="18"/>
        <v>-0.9458019892156773</v>
      </c>
    </row>
    <row r="235" spans="1:8" ht="12.75" hidden="1" outlineLevel="2">
      <c r="A235" s="35">
        <f t="shared" si="19"/>
        <v>-24.089579766835243</v>
      </c>
      <c r="B235" s="11">
        <f t="shared" si="17"/>
        <v>1.369362636189454</v>
      </c>
      <c r="C235" s="32"/>
      <c r="H235" s="11">
        <f t="shared" si="18"/>
        <v>-0.6122466583071473</v>
      </c>
    </row>
    <row r="236" spans="1:8" ht="12.75" hidden="1" outlineLevel="2">
      <c r="A236" s="35">
        <f t="shared" si="19"/>
        <v>-9.089579766835243</v>
      </c>
      <c r="B236" s="11">
        <f t="shared" si="17"/>
        <v>1.4811638313209405</v>
      </c>
      <c r="C236" s="32"/>
      <c r="H236" s="11">
        <f t="shared" si="18"/>
        <v>-0.2369677294204271</v>
      </c>
    </row>
    <row r="237" spans="1:8" ht="12.75" hidden="1" outlineLevel="2">
      <c r="A237" s="35">
        <f t="shared" si="19"/>
        <v>5.910420233164757</v>
      </c>
      <c r="B237" s="11">
        <f t="shared" si="17"/>
        <v>1.492026159086869</v>
      </c>
      <c r="C237" s="32"/>
      <c r="H237" s="11">
        <f t="shared" si="18"/>
        <v>0.1544601586186065</v>
      </c>
    </row>
    <row r="238" spans="1:8" ht="12.75" hidden="1" outlineLevel="2">
      <c r="A238" s="35">
        <f t="shared" si="19"/>
        <v>20.910420233164757</v>
      </c>
      <c r="B238" s="11">
        <f t="shared" si="17"/>
        <v>1.4012093698008372</v>
      </c>
      <c r="C238" s="32"/>
      <c r="H238" s="11">
        <f t="shared" si="18"/>
        <v>0.5353618421052633</v>
      </c>
    </row>
    <row r="239" spans="1:8" ht="12.75" hidden="1" outlineLevel="2">
      <c r="A239" s="35">
        <f t="shared" si="19"/>
        <v>35.91042023316476</v>
      </c>
      <c r="B239" s="11">
        <f t="shared" si="17"/>
        <v>1.2149024775708477</v>
      </c>
      <c r="C239" s="32"/>
      <c r="H239" s="11">
        <f t="shared" si="18"/>
        <v>0.8797795007797216</v>
      </c>
    </row>
    <row r="240" spans="1:8" ht="12.75" hidden="1" outlineLevel="2">
      <c r="A240" s="35">
        <f t="shared" si="19"/>
        <v>50.91042023316476</v>
      </c>
      <c r="B240" s="11">
        <f t="shared" si="17"/>
        <v>0.945801989215677</v>
      </c>
      <c r="C240" s="32"/>
      <c r="H240" s="11">
        <f t="shared" si="18"/>
        <v>1.1642416403804101</v>
      </c>
    </row>
    <row r="241" spans="1:8" ht="12.75" hidden="1" outlineLevel="2">
      <c r="A241" s="35">
        <f t="shared" si="19"/>
        <v>65.91042023316476</v>
      </c>
      <c r="B241" s="11">
        <f t="shared" si="17"/>
        <v>0.6122466583071473</v>
      </c>
      <c r="C241" s="32"/>
      <c r="H241" s="11">
        <f t="shared" si="18"/>
        <v>1.369362636189454</v>
      </c>
    </row>
    <row r="242" spans="1:8" ht="12.75" hidden="1" outlineLevel="2">
      <c r="A242" s="35">
        <f t="shared" si="19"/>
        <v>80.91042023316476</v>
      </c>
      <c r="B242" s="11">
        <f t="shared" si="17"/>
        <v>0.23696772942042715</v>
      </c>
      <c r="C242" s="32"/>
      <c r="H242" s="11">
        <f t="shared" si="18"/>
        <v>1.4811638313209405</v>
      </c>
    </row>
    <row r="243" spans="1:8" ht="12.75" hidden="1" outlineLevel="2">
      <c r="A243" s="35">
        <f t="shared" si="19"/>
        <v>95.91042023316476</v>
      </c>
      <c r="B243" s="11">
        <f t="shared" si="17"/>
        <v>-0.15446015861860635</v>
      </c>
      <c r="C243" s="32"/>
      <c r="H243" s="11">
        <f t="shared" si="18"/>
        <v>1.492026159086869</v>
      </c>
    </row>
    <row r="244" spans="1:8" ht="12.75" hidden="1" outlineLevel="2">
      <c r="A244" s="35">
        <f t="shared" si="19"/>
        <v>110.91042023316476</v>
      </c>
      <c r="B244" s="11">
        <f t="shared" si="17"/>
        <v>-0.5353618421052633</v>
      </c>
      <c r="C244" s="32"/>
      <c r="H244" s="11">
        <f t="shared" si="18"/>
        <v>1.4012093698008372</v>
      </c>
    </row>
    <row r="245" spans="1:8" ht="12.75" hidden="1" outlineLevel="2">
      <c r="A245" s="35">
        <f t="shared" si="19"/>
        <v>125.91042023316476</v>
      </c>
      <c r="B245" s="11">
        <f t="shared" si="17"/>
        <v>-0.8797795007797218</v>
      </c>
      <c r="C245" s="32"/>
      <c r="H245" s="11">
        <f t="shared" si="18"/>
        <v>1.2149024775708475</v>
      </c>
    </row>
    <row r="246" spans="1:8" ht="12.75" hidden="1" outlineLevel="2">
      <c r="A246" s="35">
        <f t="shared" si="19"/>
        <v>140.91042023316476</v>
      </c>
      <c r="B246" s="11">
        <f t="shared" si="17"/>
        <v>-1.16424164038041</v>
      </c>
      <c r="C246" s="32"/>
      <c r="H246" s="11">
        <f t="shared" si="18"/>
        <v>0.9458019892156775</v>
      </c>
    </row>
    <row r="247" spans="1:8" ht="12.75" hidden="1" outlineLevel="2">
      <c r="A247" s="35">
        <f t="shared" si="19"/>
        <v>155.91042023316476</v>
      </c>
      <c r="B247" s="11">
        <f t="shared" si="17"/>
        <v>-1.369362636189454</v>
      </c>
      <c r="C247" s="32"/>
      <c r="H247" s="11">
        <f t="shared" si="18"/>
        <v>0.6122466583071473</v>
      </c>
    </row>
    <row r="248" spans="1:8" ht="12.75" hidden="1" outlineLevel="2">
      <c r="A248" s="35">
        <f t="shared" si="19"/>
        <v>170.91042023316476</v>
      </c>
      <c r="B248" s="11">
        <f t="shared" si="17"/>
        <v>-1.4811638313209405</v>
      </c>
      <c r="C248" s="32"/>
      <c r="H248" s="11">
        <f t="shared" si="18"/>
        <v>0.2369677294204269</v>
      </c>
    </row>
    <row r="249" spans="1:8" ht="12.75" hidden="1" outlineLevel="2">
      <c r="A249" s="35">
        <f t="shared" si="19"/>
        <v>185.91042023316476</v>
      </c>
      <c r="B249" s="11">
        <f t="shared" si="17"/>
        <v>-1.492026159086869</v>
      </c>
      <c r="C249" s="32"/>
      <c r="H249" s="11">
        <f t="shared" si="18"/>
        <v>-0.15446015861860624</v>
      </c>
    </row>
    <row r="250" spans="1:8" ht="12.75" hidden="1" outlineLevel="2">
      <c r="A250" s="35">
        <f t="shared" si="19"/>
        <v>200.91042023316476</v>
      </c>
      <c r="B250" s="11">
        <f t="shared" si="17"/>
        <v>-1.4012093698008372</v>
      </c>
      <c r="C250" s="32"/>
      <c r="H250" s="11">
        <f t="shared" si="18"/>
        <v>-0.5353618421052632</v>
      </c>
    </row>
    <row r="251" spans="1:8" ht="12.75" hidden="1" outlineLevel="2">
      <c r="A251" s="35">
        <f t="shared" si="19"/>
        <v>215.91042023316476</v>
      </c>
      <c r="B251" s="11">
        <f t="shared" si="17"/>
        <v>-1.2149024775708475</v>
      </c>
      <c r="C251" s="32"/>
      <c r="H251" s="11">
        <f t="shared" si="18"/>
        <v>-0.8797795007797218</v>
      </c>
    </row>
    <row r="252" spans="1:8" ht="12.75" hidden="1" outlineLevel="2">
      <c r="A252" s="35">
        <f t="shared" si="19"/>
        <v>230.91042023316476</v>
      </c>
      <c r="B252" s="11">
        <f t="shared" si="17"/>
        <v>-0.9458019892156775</v>
      </c>
      <c r="C252" s="32"/>
      <c r="H252" s="11">
        <f t="shared" si="18"/>
        <v>-1.1642416403804097</v>
      </c>
    </row>
    <row r="253" spans="1:8" ht="12.75" hidden="1" outlineLevel="2">
      <c r="A253" s="35">
        <f t="shared" si="19"/>
        <v>245.91042023316476</v>
      </c>
      <c r="B253" s="11">
        <f t="shared" si="17"/>
        <v>-0.6122466583071481</v>
      </c>
      <c r="C253" s="32"/>
      <c r="H253" s="11">
        <f t="shared" si="18"/>
        <v>-1.3693626361894538</v>
      </c>
    </row>
    <row r="254" spans="1:8" ht="12.75" hidden="1" outlineLevel="2">
      <c r="A254" s="35">
        <f t="shared" si="19"/>
        <v>260.91042023316476</v>
      </c>
      <c r="B254" s="11">
        <f t="shared" si="17"/>
        <v>-0.236967729420427</v>
      </c>
      <c r="C254" s="32"/>
      <c r="H254" s="11">
        <f t="shared" si="18"/>
        <v>-1.4811638313209405</v>
      </c>
    </row>
    <row r="255" spans="1:8" ht="12.75" hidden="1" outlineLevel="2">
      <c r="A255" s="35">
        <f t="shared" si="19"/>
        <v>275.91042023316476</v>
      </c>
      <c r="B255" s="11">
        <f t="shared" si="17"/>
        <v>0.15446015861860618</v>
      </c>
      <c r="C255" s="32"/>
      <c r="H255" s="11">
        <f t="shared" si="18"/>
        <v>-1.492026159086869</v>
      </c>
    </row>
    <row r="256" spans="1:8" ht="12.75" hidden="1" outlineLevel="2">
      <c r="A256" s="35">
        <f t="shared" si="19"/>
        <v>290.91042023316476</v>
      </c>
      <c r="B256" s="11">
        <f t="shared" si="17"/>
        <v>0.5353618421052637</v>
      </c>
      <c r="C256" s="32"/>
      <c r="H256" s="11">
        <f t="shared" si="18"/>
        <v>-1.401209369800837</v>
      </c>
    </row>
    <row r="257" spans="1:3" ht="12.75" hidden="1" outlineLevel="2">
      <c r="A257" s="35"/>
      <c r="C257" s="32"/>
    </row>
    <row r="258" spans="1:8" ht="12.75" hidden="1" outlineLevel="2">
      <c r="A258" s="35">
        <f>A237</f>
        <v>5.910420233164757</v>
      </c>
      <c r="B258" s="11">
        <f>1.5*COS(RADIANS(A258))</f>
        <v>1.492026159086869</v>
      </c>
      <c r="C258" s="32"/>
      <c r="H258" s="11">
        <f>1.5*SIN(RADIANS(A258))</f>
        <v>0.1544601586186065</v>
      </c>
    </row>
    <row r="259" spans="1:8" ht="12.75" hidden="1" outlineLevel="2">
      <c r="A259" s="35"/>
      <c r="B259" s="11">
        <f>$C$24*COS(RADIANS($C$25))</f>
        <v>1.4276315789473684</v>
      </c>
      <c r="C259" s="32"/>
      <c r="H259" s="11">
        <f>$C$24*SIN(RADIANS($C$25))</f>
        <v>-3.7365583194688994</v>
      </c>
    </row>
    <row r="260" spans="1:8" ht="12.75" hidden="1" outlineLevel="2">
      <c r="A260" s="35">
        <f>A251</f>
        <v>215.91042023316476</v>
      </c>
      <c r="B260" s="11">
        <f>1.5*COS(RADIANS(A260))</f>
        <v>-1.2149024775708475</v>
      </c>
      <c r="C260" s="32"/>
      <c r="H260" s="11">
        <f>1.5*SIN(RADIANS(A260))</f>
        <v>-0.8797795007797218</v>
      </c>
    </row>
    <row r="261" spans="1:3" ht="12.75" hidden="1" outlineLevel="2">
      <c r="A261" s="35"/>
      <c r="C261" s="32"/>
    </row>
    <row r="262" spans="1:8" ht="12.75" hidden="1" outlineLevel="2">
      <c r="A262" s="35">
        <f>45-$C$29/2+$C$25</f>
        <v>-32.08957976683524</v>
      </c>
      <c r="B262" s="11">
        <f>($C$23-$C$28)/2*COS(RADIANS($A262))</f>
        <v>2.541655654314306</v>
      </c>
      <c r="C262" s="32"/>
      <c r="H262" s="11">
        <f>($C$23-$C$28)/2*SIN(RADIANS($A262))</f>
        <v>-1.5937335206652703</v>
      </c>
    </row>
    <row r="263" spans="1:8" ht="12.75" hidden="1" outlineLevel="2">
      <c r="A263" s="35">
        <f>A262</f>
        <v>-32.08957976683524</v>
      </c>
      <c r="B263" s="11">
        <f>($C$23+$C$28)/2*COS(RADIANS($A263))</f>
        <v>5.083311308628612</v>
      </c>
      <c r="C263" s="32"/>
      <c r="H263" s="11">
        <f>($C$23+$C$28)/2*SIN(RADIANS($A263))</f>
        <v>-3.1874670413305406</v>
      </c>
    </row>
    <row r="264" spans="1:8" ht="12.75" hidden="1" outlineLevel="2">
      <c r="A264" s="35">
        <f>A263+$C$29/3</f>
        <v>-26.75624643350191</v>
      </c>
      <c r="B264" s="11">
        <f>($C$23+$C$28)/2*COS(RADIANS($A264))</f>
        <v>5.357579207990037</v>
      </c>
      <c r="C264" s="32"/>
      <c r="H264" s="11">
        <f>($C$23+$C$28)/2*SIN(RADIANS($A264))</f>
        <v>-2.7011747500139363</v>
      </c>
    </row>
    <row r="265" spans="1:8" ht="12.75" hidden="1" outlineLevel="2">
      <c r="A265" s="35">
        <f>A264+$C$29/3</f>
        <v>-21.42291310016858</v>
      </c>
      <c r="B265" s="11">
        <f>($C$23+$C$28)/2*COS(RADIANS($A265))</f>
        <v>5.585458943348174</v>
      </c>
      <c r="C265" s="32"/>
      <c r="H265" s="11">
        <f>($C$23+$C$28)/2*SIN(RADIANS($A265))</f>
        <v>-2.1914945567287862</v>
      </c>
    </row>
    <row r="266" spans="1:8" ht="12.75" hidden="1" outlineLevel="2">
      <c r="A266" s="35">
        <f>A265+$C$29/3</f>
        <v>-16.089579766835246</v>
      </c>
      <c r="B266" s="11">
        <f>($C$23+$C$28)/2*COS(RADIANS($A266))</f>
        <v>5.764977436540958</v>
      </c>
      <c r="C266" s="32"/>
      <c r="H266" s="11">
        <f>($C$23+$C$28)/2*SIN(RADIANS($A266))</f>
        <v>-1.662839485991851</v>
      </c>
    </row>
    <row r="267" spans="1:8" ht="12.75" hidden="1" outlineLevel="2">
      <c r="A267" s="35">
        <f>A266</f>
        <v>-16.089579766835246</v>
      </c>
      <c r="B267" s="11">
        <f aca="true" t="shared" si="20" ref="B267:B272">($C$23-$C$28)/2*COS(RADIANS($A267))</f>
        <v>2.882488718270479</v>
      </c>
      <c r="C267" s="32"/>
      <c r="H267" s="11">
        <f aca="true" t="shared" si="21" ref="H267:H272">($C$23-$C$28)/2*SIN(RADIANS($A267))</f>
        <v>-0.8314197429959255</v>
      </c>
    </row>
    <row r="268" spans="1:8" ht="12.75" hidden="1" outlineLevel="2">
      <c r="A268" s="35">
        <f>A267+(90-$C$29)/5</f>
        <v>-1.2895797668352458</v>
      </c>
      <c r="B268" s="11">
        <f t="shared" si="20"/>
        <v>2.9992401566247637</v>
      </c>
      <c r="C268" s="32"/>
      <c r="H268" s="11">
        <f t="shared" si="21"/>
        <v>-0.06751653789600143</v>
      </c>
    </row>
    <row r="269" spans="1:8" ht="12.75" hidden="1" outlineLevel="2">
      <c r="A269" s="35">
        <f>A268+(90-$C$29)/5</f>
        <v>13.510420233164755</v>
      </c>
      <c r="B269" s="11">
        <f t="shared" si="20"/>
        <v>2.9169823446625687</v>
      </c>
      <c r="C269" s="32"/>
      <c r="H269" s="11">
        <f t="shared" si="21"/>
        <v>0.7008666070850185</v>
      </c>
    </row>
    <row r="270" spans="1:8" ht="12.75" hidden="1" outlineLevel="2">
      <c r="A270" s="35">
        <f>A269+(90-$C$29)/5</f>
        <v>28.310420233164756</v>
      </c>
      <c r="B270" s="11">
        <f t="shared" si="20"/>
        <v>2.6411733533073267</v>
      </c>
      <c r="C270" s="32"/>
      <c r="H270" s="11">
        <f t="shared" si="21"/>
        <v>1.422744993939297</v>
      </c>
    </row>
    <row r="271" spans="1:8" ht="12.75" hidden="1" outlineLevel="2">
      <c r="A271" s="35">
        <f>A270+(90-$C$29)/5</f>
        <v>43.11042023316476</v>
      </c>
      <c r="B271" s="11">
        <f t="shared" si="20"/>
        <v>2.1901139980102173</v>
      </c>
      <c r="C271" s="32"/>
      <c r="H271" s="11">
        <f t="shared" si="21"/>
        <v>2.0502196652358258</v>
      </c>
    </row>
    <row r="272" spans="1:8" ht="12.75" hidden="1" outlineLevel="2">
      <c r="A272" s="35">
        <f>A262+90</f>
        <v>57.91042023316476</v>
      </c>
      <c r="B272" s="11">
        <f t="shared" si="20"/>
        <v>1.5937335206652703</v>
      </c>
      <c r="C272" s="32"/>
      <c r="H272" s="11">
        <f t="shared" si="21"/>
        <v>2.541655654314306</v>
      </c>
    </row>
    <row r="273" spans="1:8" ht="12.75" hidden="1" outlineLevel="2">
      <c r="A273" s="35">
        <f>A272</f>
        <v>57.91042023316476</v>
      </c>
      <c r="B273" s="11">
        <f>($C$23+$C$28)/2*COS(RADIANS($A273))</f>
        <v>3.1874670413305406</v>
      </c>
      <c r="C273" s="32"/>
      <c r="H273" s="11">
        <f>($C$23+$C$28)/2*SIN(RADIANS($A273))</f>
        <v>5.083311308628612</v>
      </c>
    </row>
    <row r="274" spans="1:8" ht="12.75" hidden="1" outlineLevel="2">
      <c r="A274" s="35">
        <f>A273+$C$29/3</f>
        <v>63.24375356649809</v>
      </c>
      <c r="B274" s="11">
        <f>($C$23+$C$28)/2*COS(RADIANS($A274))</f>
        <v>2.7011747500139367</v>
      </c>
      <c r="C274" s="32"/>
      <c r="H274" s="11">
        <f>($C$23+$C$28)/2*SIN(RADIANS($A274))</f>
        <v>5.357579207990036</v>
      </c>
    </row>
    <row r="275" spans="1:8" ht="12.75" hidden="1" outlineLevel="2">
      <c r="A275" s="35">
        <f>A274+$C$29/3</f>
        <v>68.57708689983143</v>
      </c>
      <c r="B275" s="11">
        <f>($C$23+$C$28)/2*COS(RADIANS($A275))</f>
        <v>2.1914945567287862</v>
      </c>
      <c r="C275" s="32"/>
      <c r="H275" s="11">
        <f>($C$23+$C$28)/2*SIN(RADIANS($A275))</f>
        <v>5.585458943348174</v>
      </c>
    </row>
    <row r="276" spans="1:8" ht="12.75" hidden="1" outlineLevel="2">
      <c r="A276" s="35">
        <f>A275+$C$29/3</f>
        <v>73.91042023316476</v>
      </c>
      <c r="B276" s="11">
        <f>($C$23+$C$28)/2*COS(RADIANS($A276))</f>
        <v>1.6628394859918503</v>
      </c>
      <c r="C276" s="32"/>
      <c r="H276" s="11">
        <f>($C$23+$C$28)/2*SIN(RADIANS($A276))</f>
        <v>5.764977436540958</v>
      </c>
    </row>
    <row r="277" spans="1:8" ht="12.75" hidden="1" outlineLevel="2">
      <c r="A277" s="35">
        <f>A276</f>
        <v>73.91042023316476</v>
      </c>
      <c r="B277" s="11">
        <f aca="true" t="shared" si="22" ref="B277:B282">($C$23-$C$28)/2*COS(RADIANS($A277))</f>
        <v>0.8314197429959251</v>
      </c>
      <c r="C277" s="32"/>
      <c r="H277" s="11">
        <f aca="true" t="shared" si="23" ref="H277:H282">($C$23-$C$28)/2*SIN(RADIANS($A277))</f>
        <v>2.882488718270479</v>
      </c>
    </row>
    <row r="278" spans="1:8" ht="12.75" hidden="1" outlineLevel="2">
      <c r="A278" s="35">
        <f>A277+(90-$C$29)/5</f>
        <v>88.71042023316475</v>
      </c>
      <c r="B278" s="11">
        <f t="shared" si="22"/>
        <v>0.06751653789600148</v>
      </c>
      <c r="C278" s="32"/>
      <c r="H278" s="11">
        <f t="shared" si="23"/>
        <v>2.9992401566247637</v>
      </c>
    </row>
    <row r="279" spans="1:8" ht="12.75" hidden="1" outlineLevel="2">
      <c r="A279" s="35">
        <f>A278+(90-$C$29)/5</f>
        <v>103.51042023316475</v>
      </c>
      <c r="B279" s="11">
        <f t="shared" si="22"/>
        <v>-0.7008666070850181</v>
      </c>
      <c r="C279" s="32"/>
      <c r="H279" s="11">
        <f t="shared" si="23"/>
        <v>2.9169823446625687</v>
      </c>
    </row>
    <row r="280" spans="1:8" ht="12.75" hidden="1" outlineLevel="2">
      <c r="A280" s="35">
        <f>A279+(90-$C$29)/5</f>
        <v>118.31042023316475</v>
      </c>
      <c r="B280" s="11">
        <f t="shared" si="22"/>
        <v>-1.422744993939297</v>
      </c>
      <c r="C280" s="32"/>
      <c r="H280" s="11">
        <f t="shared" si="23"/>
        <v>2.6411733533073267</v>
      </c>
    </row>
    <row r="281" spans="1:8" ht="12.75" hidden="1" outlineLevel="2">
      <c r="A281" s="35">
        <f>A280+(90-$C$29)/5</f>
        <v>133.11042023316475</v>
      </c>
      <c r="B281" s="11">
        <f t="shared" si="22"/>
        <v>-2.0502196652358253</v>
      </c>
      <c r="C281" s="32"/>
      <c r="H281" s="11">
        <f t="shared" si="23"/>
        <v>2.1901139980102178</v>
      </c>
    </row>
    <row r="282" spans="1:8" ht="12.75" hidden="1" outlineLevel="2">
      <c r="A282" s="35">
        <f>A272+90</f>
        <v>147.91042023316476</v>
      </c>
      <c r="B282" s="11">
        <f t="shared" si="22"/>
        <v>-2.5416556543143054</v>
      </c>
      <c r="C282" s="32"/>
      <c r="H282" s="11">
        <f t="shared" si="23"/>
        <v>1.5937335206652707</v>
      </c>
    </row>
    <row r="283" spans="1:8" ht="12.75" hidden="1" outlineLevel="2">
      <c r="A283" s="35">
        <f>A282</f>
        <v>147.91042023316476</v>
      </c>
      <c r="B283" s="11">
        <f>($C$23+$C$28)/2*COS(RADIANS($A283))</f>
        <v>-5.083311308628611</v>
      </c>
      <c r="C283" s="32"/>
      <c r="H283" s="11">
        <f>($C$23+$C$28)/2*SIN(RADIANS($A283))</f>
        <v>3.1874670413305415</v>
      </c>
    </row>
    <row r="284" spans="1:8" ht="12.75" hidden="1" outlineLevel="2">
      <c r="A284" s="35">
        <f>A283+$C$29/3</f>
        <v>153.2437535664981</v>
      </c>
      <c r="B284" s="11">
        <f>($C$23+$C$28)/2*COS(RADIANS($A284))</f>
        <v>-5.357579207990037</v>
      </c>
      <c r="C284" s="32"/>
      <c r="H284" s="11">
        <f>($C$23+$C$28)/2*SIN(RADIANS($A284))</f>
        <v>2.7011747500139354</v>
      </c>
    </row>
    <row r="285" spans="1:8" ht="12.75" hidden="1" outlineLevel="2">
      <c r="A285" s="35">
        <f>A284+$C$29/3</f>
        <v>158.57708689983144</v>
      </c>
      <c r="B285" s="11">
        <f>($C$23+$C$28)/2*COS(RADIANS($A285))</f>
        <v>-5.585458943348175</v>
      </c>
      <c r="C285" s="32"/>
      <c r="H285" s="11">
        <f>($C$23+$C$28)/2*SIN(RADIANS($A285))</f>
        <v>2.1914945567287845</v>
      </c>
    </row>
    <row r="286" spans="1:8" ht="12.75" hidden="1" outlineLevel="2">
      <c r="A286" s="35">
        <f>A285+$C$29/3</f>
        <v>163.91042023316479</v>
      </c>
      <c r="B286" s="11">
        <f>($C$23+$C$28)/2*COS(RADIANS($A286))</f>
        <v>-5.76497743654096</v>
      </c>
      <c r="C286" s="32"/>
      <c r="H286" s="11">
        <f>($C$23+$C$28)/2*SIN(RADIANS($A286))</f>
        <v>1.662839485991847</v>
      </c>
    </row>
    <row r="287" spans="1:8" ht="12.75" hidden="1" outlineLevel="2">
      <c r="A287" s="35">
        <f>A286</f>
        <v>163.91042023316479</v>
      </c>
      <c r="B287" s="11">
        <f aca="true" t="shared" si="24" ref="B287:B292">($C$23-$C$28)/2*COS(RADIANS($A287))</f>
        <v>-2.88248871827048</v>
      </c>
      <c r="C287" s="32"/>
      <c r="H287" s="11">
        <f aca="true" t="shared" si="25" ref="H287:H292">($C$23-$C$28)/2*SIN(RADIANS($A287))</f>
        <v>0.8314197429959235</v>
      </c>
    </row>
    <row r="288" spans="1:8" ht="12.75" hidden="1" outlineLevel="2">
      <c r="A288" s="35">
        <f>A287+(90-$C$29)/5</f>
        <v>178.7104202331648</v>
      </c>
      <c r="B288" s="11">
        <f t="shared" si="24"/>
        <v>-2.9992401566247637</v>
      </c>
      <c r="C288" s="32"/>
      <c r="H288" s="11">
        <f t="shared" si="25"/>
        <v>0.06751653789599965</v>
      </c>
    </row>
    <row r="289" spans="1:8" ht="12.75" hidden="1" outlineLevel="2">
      <c r="A289" s="35">
        <f>A288+(90-$C$29)/5</f>
        <v>193.5104202331648</v>
      </c>
      <c r="B289" s="11">
        <f t="shared" si="24"/>
        <v>-2.916982344662568</v>
      </c>
      <c r="C289" s="32"/>
      <c r="H289" s="11">
        <f t="shared" si="25"/>
        <v>-0.7008666070850211</v>
      </c>
    </row>
    <row r="290" spans="1:8" ht="12.75" hidden="1" outlineLevel="2">
      <c r="A290" s="35">
        <f>A289+(90-$C$29)/5</f>
        <v>208.31042023316482</v>
      </c>
      <c r="B290" s="11">
        <f t="shared" si="24"/>
        <v>-2.641173353307325</v>
      </c>
      <c r="C290" s="32"/>
      <c r="H290" s="11">
        <f t="shared" si="25"/>
        <v>-1.4227449939393004</v>
      </c>
    </row>
    <row r="291" spans="1:8" ht="12.75" hidden="1" outlineLevel="2">
      <c r="A291" s="35">
        <f>A290+(90-$C$29)/5</f>
        <v>223.11042023316483</v>
      </c>
      <c r="B291" s="11">
        <f t="shared" si="24"/>
        <v>-2.190113998010215</v>
      </c>
      <c r="C291" s="32"/>
      <c r="H291" s="11">
        <f t="shared" si="25"/>
        <v>-2.0502196652358284</v>
      </c>
    </row>
    <row r="292" spans="1:8" ht="12.75" hidden="1" outlineLevel="2">
      <c r="A292" s="35">
        <f>A282+90</f>
        <v>237.91042023316476</v>
      </c>
      <c r="B292" s="11">
        <f t="shared" si="24"/>
        <v>-1.5937335206652699</v>
      </c>
      <c r="C292" s="32"/>
      <c r="H292" s="11">
        <f t="shared" si="25"/>
        <v>-2.5416556543143063</v>
      </c>
    </row>
    <row r="293" spans="1:8" ht="12.75" hidden="1" outlineLevel="2">
      <c r="A293" s="35">
        <f>A292</f>
        <v>237.91042023316476</v>
      </c>
      <c r="B293" s="11">
        <f>($C$23+$C$28)/2*COS(RADIANS($A293))</f>
        <v>-3.1874670413305397</v>
      </c>
      <c r="C293" s="32"/>
      <c r="H293" s="11">
        <f>($C$23+$C$28)/2*SIN(RADIANS($A293))</f>
        <v>-5.083311308628613</v>
      </c>
    </row>
    <row r="294" spans="1:8" ht="12.75" hidden="1" outlineLevel="2">
      <c r="A294" s="35">
        <f>A293+$C$29/3</f>
        <v>243.2437535664981</v>
      </c>
      <c r="B294" s="11">
        <f>($C$23+$C$28)/2*COS(RADIANS($A294))</f>
        <v>-2.701174750013936</v>
      </c>
      <c r="C294" s="32"/>
      <c r="H294" s="11">
        <f>($C$23+$C$28)/2*SIN(RADIANS($A294))</f>
        <v>-5.357579207990037</v>
      </c>
    </row>
    <row r="295" spans="1:8" ht="12.75" hidden="1" outlineLevel="2">
      <c r="A295" s="35">
        <f>A294+$C$29/3</f>
        <v>248.57708689983144</v>
      </c>
      <c r="B295" s="11">
        <f>($C$23+$C$28)/2*COS(RADIANS($A295))</f>
        <v>-2.191494556728787</v>
      </c>
      <c r="C295" s="32"/>
      <c r="H295" s="11">
        <f>($C$23+$C$28)/2*SIN(RADIANS($A295))</f>
        <v>-5.585458943348174</v>
      </c>
    </row>
    <row r="296" spans="1:8" ht="12.75" hidden="1" outlineLevel="2">
      <c r="A296" s="35">
        <f>A295+$C$29/3</f>
        <v>253.91042023316479</v>
      </c>
      <c r="B296" s="11">
        <f>($C$23+$C$28)/2*COS(RADIANS($A296))</f>
        <v>-1.6628394859918472</v>
      </c>
      <c r="C296" s="32"/>
      <c r="H296" s="11">
        <f>($C$23+$C$28)/2*SIN(RADIANS($A296))</f>
        <v>-5.76497743654096</v>
      </c>
    </row>
    <row r="297" spans="1:8" ht="12.75" hidden="1" outlineLevel="2">
      <c r="A297" s="35">
        <f>A296</f>
        <v>253.91042023316479</v>
      </c>
      <c r="B297" s="11">
        <f aca="true" t="shared" si="26" ref="B297:B302">($C$23-$C$28)/2*COS(RADIANS($A297))</f>
        <v>-0.8314197429959236</v>
      </c>
      <c r="C297" s="32"/>
      <c r="H297" s="11">
        <f aca="true" t="shared" si="27" ref="H297:H302">($C$23-$C$28)/2*SIN(RADIANS($A297))</f>
        <v>-2.88248871827048</v>
      </c>
    </row>
    <row r="298" spans="1:8" ht="12.75" hidden="1" outlineLevel="2">
      <c r="A298" s="35">
        <f>A297+(90-$C$29)/5</f>
        <v>268.71042023316477</v>
      </c>
      <c r="B298" s="11">
        <f t="shared" si="26"/>
        <v>-0.06751653789599985</v>
      </c>
      <c r="C298" s="32"/>
      <c r="H298" s="11">
        <f t="shared" si="27"/>
        <v>-2.9992401566247637</v>
      </c>
    </row>
    <row r="299" spans="1:8" ht="12.75" hidden="1" outlineLevel="2">
      <c r="A299" s="35">
        <f>A298+(90-$C$29)/5</f>
        <v>283.5104202331648</v>
      </c>
      <c r="B299" s="11">
        <f t="shared" si="26"/>
        <v>0.7008666070850198</v>
      </c>
      <c r="C299" s="32"/>
      <c r="H299" s="11">
        <f t="shared" si="27"/>
        <v>-2.9169823446625682</v>
      </c>
    </row>
    <row r="300" spans="1:8" ht="12.75" hidden="1" outlineLevel="2">
      <c r="A300" s="35">
        <f>A299+(90-$C$29)/5</f>
        <v>298.3104202331648</v>
      </c>
      <c r="B300" s="11">
        <f t="shared" si="26"/>
        <v>1.4227449939392978</v>
      </c>
      <c r="C300" s="32"/>
      <c r="H300" s="11">
        <f t="shared" si="27"/>
        <v>-2.6411733533073267</v>
      </c>
    </row>
    <row r="301" spans="1:8" ht="12.75" hidden="1" outlineLevel="2">
      <c r="A301" s="35">
        <f>A300+(90-$C$29)/5</f>
        <v>313.1104202331648</v>
      </c>
      <c r="B301" s="11">
        <f t="shared" si="26"/>
        <v>2.050219665235828</v>
      </c>
      <c r="C301" s="32"/>
      <c r="H301" s="11">
        <f t="shared" si="27"/>
        <v>-2.190113998010215</v>
      </c>
    </row>
    <row r="302" spans="1:8" ht="12.75" hidden="1" outlineLevel="2">
      <c r="A302" s="35">
        <f>A301+(90-$C$29)/5</f>
        <v>327.9104202331648</v>
      </c>
      <c r="B302" s="11">
        <f t="shared" si="26"/>
        <v>2.5416556543143076</v>
      </c>
      <c r="C302" s="32"/>
      <c r="H302" s="11">
        <f t="shared" si="27"/>
        <v>-1.5937335206652679</v>
      </c>
    </row>
    <row r="303" spans="1:3" ht="12.75" hidden="1" outlineLevel="1" collapsed="1">
      <c r="A303" s="41" t="s">
        <v>8</v>
      </c>
      <c r="C303" s="32"/>
    </row>
    <row r="304" spans="1:9" ht="12.75" hidden="1" outlineLevel="2">
      <c r="A304" s="35">
        <f>C26</f>
        <v>93.44533193650311</v>
      </c>
      <c r="B304" s="11">
        <f>2.125*COS(RADIANS(A304))</f>
        <v>-0.12770432692307682</v>
      </c>
      <c r="C304" s="32"/>
      <c r="I304" s="11">
        <f>2.125*SIN(RADIANS(A304))</f>
        <v>2.121159259670316</v>
      </c>
    </row>
    <row r="305" spans="1:9" ht="12.75" hidden="1" outlineLevel="2">
      <c r="A305" s="35">
        <f>A304+15</f>
        <v>108.44533193650311</v>
      </c>
      <c r="B305" s="11">
        <f aca="true" t="shared" si="28" ref="B305:B332">2.125*COS(RADIANS(A305))</f>
        <v>-0.6723493216021037</v>
      </c>
      <c r="C305" s="32"/>
      <c r="I305" s="11">
        <f aca="true" t="shared" si="29" ref="I305:I328">2.125*SIN(RADIANS(A305))</f>
        <v>2.0158301986380676</v>
      </c>
    </row>
    <row r="306" spans="1:9" ht="12.75" hidden="1" outlineLevel="2">
      <c r="A306" s="35">
        <f aca="true" t="shared" si="30" ref="A306:A328">A305+15</f>
        <v>123.44533193650311</v>
      </c>
      <c r="B306" s="11">
        <f t="shared" si="28"/>
        <v>-1.1711748211237363</v>
      </c>
      <c r="C306" s="32"/>
      <c r="I306" s="11">
        <f t="shared" si="29"/>
        <v>1.7731256408855476</v>
      </c>
    </row>
    <row r="307" spans="1:9" ht="12.75" hidden="1" outlineLevel="2">
      <c r="A307" s="35">
        <f t="shared" si="30"/>
        <v>138.44533193650312</v>
      </c>
      <c r="B307" s="11">
        <f t="shared" si="28"/>
        <v>-1.5901866920436896</v>
      </c>
      <c r="C307" s="32"/>
      <c r="I307" s="11">
        <f t="shared" si="29"/>
        <v>1.4095855009353453</v>
      </c>
    </row>
    <row r="308" spans="1:9" ht="12.75" hidden="1" outlineLevel="2">
      <c r="A308" s="35">
        <f t="shared" si="30"/>
        <v>153.44533193650312</v>
      </c>
      <c r="B308" s="11">
        <f t="shared" si="28"/>
        <v>-1.9008299678086256</v>
      </c>
      <c r="C308" s="32"/>
      <c r="I308" s="11">
        <f t="shared" si="29"/>
        <v>0.9499844385465795</v>
      </c>
    </row>
    <row r="309" spans="1:9" ht="12.75" hidden="1" outlineLevel="2">
      <c r="A309" s="35">
        <f t="shared" si="30"/>
        <v>168.44533193650312</v>
      </c>
      <c r="B309" s="11">
        <f t="shared" si="28"/>
        <v>-2.0819348225374497</v>
      </c>
      <c r="C309" s="32"/>
      <c r="I309" s="11">
        <f t="shared" si="29"/>
        <v>0.42564350659437833</v>
      </c>
    </row>
    <row r="310" spans="1:9" ht="12.75" hidden="1" outlineLevel="2">
      <c r="A310" s="35">
        <f t="shared" si="30"/>
        <v>183.44533193650312</v>
      </c>
      <c r="B310" s="11">
        <f t="shared" si="28"/>
        <v>-2.121159259670316</v>
      </c>
      <c r="C310" s="32"/>
      <c r="I310" s="11">
        <f t="shared" si="29"/>
        <v>-0.12770432692307762</v>
      </c>
    </row>
    <row r="311" spans="1:9" ht="12.75" hidden="1" outlineLevel="2">
      <c r="A311" s="35">
        <f t="shared" si="30"/>
        <v>198.44533193650312</v>
      </c>
      <c r="B311" s="11">
        <f t="shared" si="28"/>
        <v>-2.0158301986380676</v>
      </c>
      <c r="C311" s="32"/>
      <c r="I311" s="11">
        <f t="shared" si="29"/>
        <v>-0.6723493216021044</v>
      </c>
    </row>
    <row r="312" spans="1:9" ht="12.75" hidden="1" outlineLevel="2">
      <c r="A312" s="35">
        <f t="shared" si="30"/>
        <v>213.44533193650312</v>
      </c>
      <c r="B312" s="11">
        <f t="shared" si="28"/>
        <v>-1.773125640885548</v>
      </c>
      <c r="C312" s="32"/>
      <c r="I312" s="11">
        <f t="shared" si="29"/>
        <v>-1.171174821123736</v>
      </c>
    </row>
    <row r="313" spans="1:9" ht="12.75" hidden="1" outlineLevel="2">
      <c r="A313" s="35">
        <f t="shared" si="30"/>
        <v>228.44533193650312</v>
      </c>
      <c r="B313" s="11">
        <f t="shared" si="28"/>
        <v>-1.4095855009353455</v>
      </c>
      <c r="C313" s="32"/>
      <c r="I313" s="11">
        <f t="shared" si="29"/>
        <v>-1.5901866920436893</v>
      </c>
    </row>
    <row r="314" spans="1:9" ht="12.75" hidden="1" outlineLevel="2">
      <c r="A314" s="35">
        <f t="shared" si="30"/>
        <v>243.44533193650312</v>
      </c>
      <c r="B314" s="11">
        <f t="shared" si="28"/>
        <v>-0.9499844385465797</v>
      </c>
      <c r="C314" s="32"/>
      <c r="I314" s="11">
        <f t="shared" si="29"/>
        <v>-1.9008299678086253</v>
      </c>
    </row>
    <row r="315" spans="1:9" ht="12.75" hidden="1" outlineLevel="2">
      <c r="A315" s="35">
        <f t="shared" si="30"/>
        <v>258.4453319365031</v>
      </c>
      <c r="B315" s="11">
        <f t="shared" si="28"/>
        <v>-0.4256435065943785</v>
      </c>
      <c r="C315" s="32"/>
      <c r="I315" s="11">
        <f t="shared" si="29"/>
        <v>-2.0819348225374497</v>
      </c>
    </row>
    <row r="316" spans="1:9" ht="12.75" hidden="1" outlineLevel="2">
      <c r="A316" s="35">
        <f t="shared" si="30"/>
        <v>273.4453319365031</v>
      </c>
      <c r="B316" s="11">
        <f t="shared" si="28"/>
        <v>0.12770432692307654</v>
      </c>
      <c r="C316" s="32"/>
      <c r="I316" s="11">
        <f t="shared" si="29"/>
        <v>-2.121159259670316</v>
      </c>
    </row>
    <row r="317" spans="1:9" ht="12.75" hidden="1" outlineLevel="2">
      <c r="A317" s="35">
        <f t="shared" si="30"/>
        <v>288.4453319365031</v>
      </c>
      <c r="B317" s="11">
        <f t="shared" si="28"/>
        <v>0.6723493216021043</v>
      </c>
      <c r="C317" s="32"/>
      <c r="I317" s="11">
        <f t="shared" si="29"/>
        <v>-2.0158301986380676</v>
      </c>
    </row>
    <row r="318" spans="1:9" ht="12.75" hidden="1" outlineLevel="2">
      <c r="A318" s="35">
        <f t="shared" si="30"/>
        <v>303.4453319365031</v>
      </c>
      <c r="B318" s="11">
        <f t="shared" si="28"/>
        <v>1.171174821123736</v>
      </c>
      <c r="C318" s="32"/>
      <c r="I318" s="11">
        <f t="shared" si="29"/>
        <v>-1.773125640885548</v>
      </c>
    </row>
    <row r="319" spans="1:9" ht="12.75" hidden="1" outlineLevel="2">
      <c r="A319" s="35">
        <f t="shared" si="30"/>
        <v>318.4453319365031</v>
      </c>
      <c r="B319" s="11">
        <f t="shared" si="28"/>
        <v>1.5901866920436887</v>
      </c>
      <c r="C319" s="32"/>
      <c r="I319" s="11">
        <f t="shared" si="29"/>
        <v>-1.4095855009353462</v>
      </c>
    </row>
    <row r="320" spans="1:9" ht="12.75" hidden="1" outlineLevel="2">
      <c r="A320" s="35">
        <f t="shared" si="30"/>
        <v>333.4453319365031</v>
      </c>
      <c r="B320" s="11">
        <f t="shared" si="28"/>
        <v>1.9008299678086253</v>
      </c>
      <c r="C320" s="32"/>
      <c r="I320" s="11">
        <f t="shared" si="29"/>
        <v>-0.9499844385465798</v>
      </c>
    </row>
    <row r="321" spans="1:9" ht="12.75" hidden="1" outlineLevel="2">
      <c r="A321" s="35">
        <f t="shared" si="30"/>
        <v>348.4453319365031</v>
      </c>
      <c r="B321" s="11">
        <f t="shared" si="28"/>
        <v>2.0819348225374497</v>
      </c>
      <c r="C321" s="32"/>
      <c r="I321" s="11">
        <f t="shared" si="29"/>
        <v>-0.4256435065943786</v>
      </c>
    </row>
    <row r="322" spans="1:9" ht="12.75" hidden="1" outlineLevel="2">
      <c r="A322" s="35">
        <f t="shared" si="30"/>
        <v>363.4453319365031</v>
      </c>
      <c r="B322" s="11">
        <f t="shared" si="28"/>
        <v>2.121159259670316</v>
      </c>
      <c r="C322" s="32"/>
      <c r="I322" s="11">
        <f t="shared" si="29"/>
        <v>0.1277043269230783</v>
      </c>
    </row>
    <row r="323" spans="1:9" ht="12.75" hidden="1" outlineLevel="2">
      <c r="A323" s="35">
        <f t="shared" si="30"/>
        <v>378.4453319365031</v>
      </c>
      <c r="B323" s="11">
        <f t="shared" si="28"/>
        <v>2.0158301986380676</v>
      </c>
      <c r="C323" s="32"/>
      <c r="I323" s="11">
        <f t="shared" si="29"/>
        <v>0.6723493216021041</v>
      </c>
    </row>
    <row r="324" spans="1:9" ht="12.75" hidden="1" outlineLevel="2">
      <c r="A324" s="35">
        <f t="shared" si="30"/>
        <v>393.4453319365031</v>
      </c>
      <c r="B324" s="11">
        <f t="shared" si="28"/>
        <v>1.773125640885548</v>
      </c>
      <c r="C324" s="32"/>
      <c r="I324" s="11">
        <f t="shared" si="29"/>
        <v>1.1711748211237358</v>
      </c>
    </row>
    <row r="325" spans="1:9" ht="12.75" hidden="1" outlineLevel="2">
      <c r="A325" s="35">
        <f t="shared" si="30"/>
        <v>408.4453319365031</v>
      </c>
      <c r="B325" s="11">
        <f t="shared" si="28"/>
        <v>1.409585500935345</v>
      </c>
      <c r="C325" s="32"/>
      <c r="I325" s="11">
        <f t="shared" si="29"/>
        <v>1.5901866920436898</v>
      </c>
    </row>
    <row r="326" spans="1:9" ht="12.75" hidden="1" outlineLevel="2">
      <c r="A326" s="35">
        <f t="shared" si="30"/>
        <v>423.4453319365031</v>
      </c>
      <c r="B326" s="11">
        <f t="shared" si="28"/>
        <v>0.9499844385465799</v>
      </c>
      <c r="C326" s="32"/>
      <c r="I326" s="11">
        <f t="shared" si="29"/>
        <v>1.9008299678086253</v>
      </c>
    </row>
    <row r="327" spans="1:9" ht="12.75" hidden="1" outlineLevel="2">
      <c r="A327" s="35">
        <f t="shared" si="30"/>
        <v>438.4453319365031</v>
      </c>
      <c r="B327" s="11">
        <f t="shared" si="28"/>
        <v>0.4256435065943787</v>
      </c>
      <c r="C327" s="32"/>
      <c r="I327" s="11">
        <f t="shared" si="29"/>
        <v>2.081934822537449</v>
      </c>
    </row>
    <row r="328" spans="1:9" ht="12.75" hidden="1" outlineLevel="2">
      <c r="A328" s="35">
        <f t="shared" si="30"/>
        <v>453.4453319365031</v>
      </c>
      <c r="B328" s="11">
        <f t="shared" si="28"/>
        <v>-0.12770432692307818</v>
      </c>
      <c r="C328" s="32"/>
      <c r="I328" s="11">
        <f t="shared" si="29"/>
        <v>2.121159259670316</v>
      </c>
    </row>
    <row r="329" spans="1:3" ht="12.75" hidden="1" outlineLevel="2">
      <c r="A329" s="35"/>
      <c r="C329" s="32"/>
    </row>
    <row r="330" spans="1:9" ht="12.75" hidden="1" outlineLevel="2">
      <c r="A330" s="35">
        <f>A308</f>
        <v>153.44533193650312</v>
      </c>
      <c r="B330" s="11">
        <f t="shared" si="28"/>
        <v>-1.9008299678086256</v>
      </c>
      <c r="C330" s="32"/>
      <c r="I330" s="11">
        <f>2.125*SIN(RADIANS(A330))</f>
        <v>0.9499844385465795</v>
      </c>
    </row>
    <row r="331" spans="1:9" ht="12.75" hidden="1" outlineLevel="2">
      <c r="A331" s="35"/>
      <c r="B331" s="11">
        <f>$C$24*COS(RADIANS($C$26))</f>
        <v>-0.24038461538461517</v>
      </c>
      <c r="C331" s="32"/>
      <c r="I331" s="11">
        <f>$C$24*SIN(RADIANS($C$26))</f>
        <v>3.9927703711441245</v>
      </c>
    </row>
    <row r="332" spans="1:9" ht="12.75" hidden="1" outlineLevel="2">
      <c r="A332" s="35">
        <f>A324</f>
        <v>393.4453319365031</v>
      </c>
      <c r="B332" s="11">
        <f t="shared" si="28"/>
        <v>1.773125640885548</v>
      </c>
      <c r="C332" s="32"/>
      <c r="I332" s="11">
        <f>2.125*SIN(RADIANS(A332))</f>
        <v>1.1711748211237358</v>
      </c>
    </row>
    <row r="333" spans="1:3" ht="12.75" hidden="1" outlineLevel="2">
      <c r="A333" s="35"/>
      <c r="C333" s="32"/>
    </row>
    <row r="334" spans="1:9" ht="12.75" hidden="1" outlineLevel="2">
      <c r="A334" s="35">
        <f>-$C$29/2+$C$26</f>
        <v>85.44533193650311</v>
      </c>
      <c r="B334" s="11">
        <f>($C$23-$C$28)/2*COS(RADIANS($A334))</f>
        <v>0.2382307688561183</v>
      </c>
      <c r="C334" s="32"/>
      <c r="I334" s="11">
        <f>($C$23-$C$28)/2*SIN(RADIANS($A334))</f>
        <v>2.9905260575307184</v>
      </c>
    </row>
    <row r="335" spans="1:9" ht="12.75" hidden="1" outlineLevel="2">
      <c r="A335" s="35">
        <f>A334</f>
        <v>85.44533193650311</v>
      </c>
      <c r="B335" s="11">
        <f>($C$23+$C$28)/2*COS(RADIANS($A335))</f>
        <v>0.4764615377122366</v>
      </c>
      <c r="C335" s="32"/>
      <c r="I335" s="11">
        <f>($C$23+$C$28)/2*SIN(RADIANS($A335))</f>
        <v>5.981052115061437</v>
      </c>
    </row>
    <row r="336" spans="1:9" ht="12.75" hidden="1" outlineLevel="2">
      <c r="A336" s="35">
        <f>A335+$C$29/3</f>
        <v>90.77866526983644</v>
      </c>
      <c r="B336" s="11">
        <f>($C$23+$C$28)/2*COS(RADIANS($A336))</f>
        <v>-0.08153912633824378</v>
      </c>
      <c r="C336" s="32"/>
      <c r="I336" s="11">
        <f>($C$23+$C$28)/2*SIN(RADIANS($A336))</f>
        <v>5.999445921989463</v>
      </c>
    </row>
    <row r="337" spans="1:9" ht="12.75" hidden="1" outlineLevel="2">
      <c r="A337" s="35">
        <f>A336+$C$29/3</f>
        <v>96.11199860316977</v>
      </c>
      <c r="B337" s="11">
        <f>($C$23+$C$28)/2*COS(RADIANS($A337))</f>
        <v>-0.6388337904924223</v>
      </c>
      <c r="C337" s="32"/>
      <c r="I337" s="11">
        <f>($C$23+$C$28)/2*SIN(RADIANS($A337))</f>
        <v>5.96589401415455</v>
      </c>
    </row>
    <row r="338" spans="1:9" ht="12.75" hidden="1" outlineLevel="2">
      <c r="A338" s="35">
        <f>A337+$C$29/3</f>
        <v>101.4453319365031</v>
      </c>
      <c r="B338" s="11">
        <f>($C$23+$C$28)/2*COS(RADIANS($A338))</f>
        <v>-1.1905971642085595</v>
      </c>
      <c r="C338" s="32"/>
      <c r="I338" s="11">
        <f>($C$23+$C$28)/2*SIN(RADIANS($A338))</f>
        <v>5.880686898022929</v>
      </c>
    </row>
    <row r="339" spans="1:9" ht="12.75" hidden="1" outlineLevel="2">
      <c r="A339" s="35">
        <f>A338</f>
        <v>101.4453319365031</v>
      </c>
      <c r="B339" s="11">
        <f aca="true" t="shared" si="31" ref="B339:B344">($C$23-$C$28)/2*COS(RADIANS($A339))</f>
        <v>-0.5952985821042798</v>
      </c>
      <c r="C339" s="32"/>
      <c r="I339" s="11">
        <f aca="true" t="shared" si="32" ref="I339:I344">($C$23-$C$28)/2*SIN(RADIANS($A339))</f>
        <v>2.9403434490114644</v>
      </c>
    </row>
    <row r="340" spans="1:9" ht="12.75" hidden="1" outlineLevel="2">
      <c r="A340" s="35">
        <f>A339+(90-$C$29)/5</f>
        <v>116.24533193650309</v>
      </c>
      <c r="B340" s="11">
        <f t="shared" si="31"/>
        <v>-1.3266468533057594</v>
      </c>
      <c r="C340" s="32"/>
      <c r="I340" s="11">
        <f t="shared" si="32"/>
        <v>2.6907263195304587</v>
      </c>
    </row>
    <row r="341" spans="1:9" ht="12.75" hidden="1" outlineLevel="2">
      <c r="A341" s="35">
        <f>A340+(90-$C$29)/5</f>
        <v>131.0453319365031</v>
      </c>
      <c r="B341" s="11">
        <f t="shared" si="31"/>
        <v>-1.9699678302847556</v>
      </c>
      <c r="C341" s="32"/>
      <c r="I341" s="11">
        <f t="shared" si="32"/>
        <v>2.262570827099822</v>
      </c>
    </row>
    <row r="342" spans="1:9" ht="12.75" hidden="1" outlineLevel="2">
      <c r="A342" s="35">
        <f>A341+(90-$C$29)/5</f>
        <v>145.8453319365031</v>
      </c>
      <c r="B342" s="11">
        <f t="shared" si="31"/>
        <v>-2.482575092929605</v>
      </c>
      <c r="C342" s="32"/>
      <c r="I342" s="11">
        <f t="shared" si="32"/>
        <v>1.6842864684980294</v>
      </c>
    </row>
    <row r="343" spans="1:9" ht="12.75" hidden="1" outlineLevel="2">
      <c r="A343" s="35">
        <f>A342+(90-$C$29)/5</f>
        <v>160.6453319365031</v>
      </c>
      <c r="B343" s="11">
        <f t="shared" si="31"/>
        <v>-2.8304554973377067</v>
      </c>
      <c r="C343" s="32"/>
      <c r="I343" s="11">
        <f t="shared" si="32"/>
        <v>0.9942442746079833</v>
      </c>
    </row>
    <row r="344" spans="1:9" ht="12.75" hidden="1" outlineLevel="2">
      <c r="A344" s="35">
        <f>A334+90</f>
        <v>175.44533193650312</v>
      </c>
      <c r="B344" s="11">
        <f t="shared" si="31"/>
        <v>-2.9905260575307184</v>
      </c>
      <c r="C344" s="32"/>
      <c r="I344" s="11">
        <f t="shared" si="32"/>
        <v>0.23823076885611782</v>
      </c>
    </row>
    <row r="345" spans="1:9" ht="12.75" hidden="1" outlineLevel="2">
      <c r="A345" s="35">
        <f>A344</f>
        <v>175.44533193650312</v>
      </c>
      <c r="B345" s="11">
        <f>($C$23+$C$28)/2*COS(RADIANS($A345))</f>
        <v>-5.981052115061437</v>
      </c>
      <c r="C345" s="32"/>
      <c r="I345" s="11">
        <f>($C$23+$C$28)/2*SIN(RADIANS($A345))</f>
        <v>0.47646153771223565</v>
      </c>
    </row>
    <row r="346" spans="1:9" ht="12.75" hidden="1" outlineLevel="2">
      <c r="A346" s="35">
        <f>A345+$C$29/3</f>
        <v>180.77866526983647</v>
      </c>
      <c r="B346" s="11">
        <f>($C$23+$C$28)/2*COS(RADIANS($A346))</f>
        <v>-5.999445921989463</v>
      </c>
      <c r="C346" s="32"/>
      <c r="I346" s="11">
        <f>($C$23+$C$28)/2*SIN(RADIANS($A346))</f>
        <v>-0.08153912633824609</v>
      </c>
    </row>
    <row r="347" spans="1:9" ht="12.75" hidden="1" outlineLevel="2">
      <c r="A347" s="35">
        <f>A346+$C$29/3</f>
        <v>186.1119986031698</v>
      </c>
      <c r="B347" s="11">
        <f>($C$23+$C$28)/2*COS(RADIANS($A347))</f>
        <v>-5.965894014154549</v>
      </c>
      <c r="C347" s="32"/>
      <c r="I347" s="11">
        <f>($C$23+$C$28)/2*SIN(RADIANS($A347))</f>
        <v>-0.6388337904924273</v>
      </c>
    </row>
    <row r="348" spans="1:9" ht="12.75" hidden="1" outlineLevel="2">
      <c r="A348" s="35">
        <f>A347+$C$29/3</f>
        <v>191.44533193650315</v>
      </c>
      <c r="B348" s="11">
        <f>($C$23+$C$28)/2*COS(RADIANS($A348))</f>
        <v>-5.880686898022927</v>
      </c>
      <c r="C348" s="32"/>
      <c r="I348" s="11">
        <f>($C$23+$C$28)/2*SIN(RADIANS($A348))</f>
        <v>-1.1905971642085669</v>
      </c>
    </row>
    <row r="349" spans="1:9" ht="12.75" hidden="1" outlineLevel="2">
      <c r="A349" s="35">
        <f>A348</f>
        <v>191.44533193650315</v>
      </c>
      <c r="B349" s="11">
        <f aca="true" t="shared" si="33" ref="B349:B354">($C$23-$C$28)/2*COS(RADIANS($A349))</f>
        <v>-2.9403434490114635</v>
      </c>
      <c r="C349" s="32"/>
      <c r="I349" s="11">
        <f aca="true" t="shared" si="34" ref="I349:I354">($C$23-$C$28)/2*SIN(RADIANS($A349))</f>
        <v>-0.5952985821042834</v>
      </c>
    </row>
    <row r="350" spans="1:9" ht="12.75" hidden="1" outlineLevel="2">
      <c r="A350" s="35">
        <f>A349+(90-$C$29)/5</f>
        <v>206.24533193650316</v>
      </c>
      <c r="B350" s="11">
        <f t="shared" si="33"/>
        <v>-2.690726319530457</v>
      </c>
      <c r="C350" s="32"/>
      <c r="I350" s="11">
        <f t="shared" si="34"/>
        <v>-1.326646853305763</v>
      </c>
    </row>
    <row r="351" spans="1:9" ht="12.75" hidden="1" outlineLevel="2">
      <c r="A351" s="35">
        <f>A350+(90-$C$29)/5</f>
        <v>221.04533193650317</v>
      </c>
      <c r="B351" s="11">
        <f t="shared" si="33"/>
        <v>-2.2625708270998186</v>
      </c>
      <c r="C351" s="32"/>
      <c r="I351" s="11">
        <f t="shared" si="34"/>
        <v>-1.9699678302847592</v>
      </c>
    </row>
    <row r="352" spans="1:9" ht="12.75" hidden="1" outlineLevel="2">
      <c r="A352" s="35">
        <f>A351+(90-$C$29)/5</f>
        <v>235.8453319365032</v>
      </c>
      <c r="B352" s="11">
        <f t="shared" si="33"/>
        <v>-1.684286468498025</v>
      </c>
      <c r="C352" s="32"/>
      <c r="I352" s="11">
        <f t="shared" si="34"/>
        <v>-2.4825750929296078</v>
      </c>
    </row>
    <row r="353" spans="1:9" ht="12.75" hidden="1" outlineLevel="2">
      <c r="A353" s="35">
        <f>A352+(90-$C$29)/5</f>
        <v>250.6453319365032</v>
      </c>
      <c r="B353" s="11">
        <f t="shared" si="33"/>
        <v>-0.9942442746079796</v>
      </c>
      <c r="C353" s="32"/>
      <c r="I353" s="11">
        <f t="shared" si="34"/>
        <v>-2.830455497337708</v>
      </c>
    </row>
    <row r="354" spans="1:9" ht="12.75" hidden="1" outlineLevel="2">
      <c r="A354" s="35">
        <f>A344+90</f>
        <v>265.4453319365031</v>
      </c>
      <c r="B354" s="11">
        <f t="shared" si="33"/>
        <v>-0.23823076885611666</v>
      </c>
      <c r="C354" s="32"/>
      <c r="I354" s="11">
        <f t="shared" si="34"/>
        <v>-2.990526057530719</v>
      </c>
    </row>
    <row r="355" spans="1:9" ht="12.75" hidden="1" outlineLevel="2">
      <c r="A355" s="35">
        <f>A354</f>
        <v>265.4453319365031</v>
      </c>
      <c r="B355" s="11">
        <f>($C$23+$C$28)/2*COS(RADIANS($A355))</f>
        <v>-0.4764615377122333</v>
      </c>
      <c r="C355" s="32"/>
      <c r="I355" s="11">
        <f>($C$23+$C$28)/2*SIN(RADIANS($A355))</f>
        <v>-5.981052115061438</v>
      </c>
    </row>
    <row r="356" spans="1:9" ht="12.75" hidden="1" outlineLevel="2">
      <c r="A356" s="35">
        <f>A355+$C$29/3</f>
        <v>270.77866526983644</v>
      </c>
      <c r="B356" s="11">
        <f>($C$23+$C$28)/2*COS(RADIANS($A356))</f>
        <v>0.08153912633824573</v>
      </c>
      <c r="C356" s="32"/>
      <c r="I356" s="11">
        <f>($C$23+$C$28)/2*SIN(RADIANS($A356))</f>
        <v>-5.999445921989463</v>
      </c>
    </row>
    <row r="357" spans="1:9" ht="12.75" hidden="1" outlineLevel="2">
      <c r="A357" s="35">
        <f>A356+$C$29/3</f>
        <v>276.11199860316975</v>
      </c>
      <c r="B357" s="11">
        <f>($C$23+$C$28)/2*COS(RADIANS($A357))</f>
        <v>0.6388337904924188</v>
      </c>
      <c r="C357" s="32"/>
      <c r="I357" s="11">
        <f>($C$23+$C$28)/2*SIN(RADIANS($A357))</f>
        <v>-5.96589401415455</v>
      </c>
    </row>
    <row r="358" spans="1:9" ht="12.75" hidden="1" outlineLevel="2">
      <c r="A358" s="35">
        <f>A357+$C$29/3</f>
        <v>281.44533193650307</v>
      </c>
      <c r="B358" s="11">
        <f>($C$23+$C$28)/2*COS(RADIANS($A358))</f>
        <v>1.190597164208556</v>
      </c>
      <c r="C358" s="32"/>
      <c r="I358" s="11">
        <f>($C$23+$C$28)/2*SIN(RADIANS($A358))</f>
        <v>-5.88068689802293</v>
      </c>
    </row>
    <row r="359" spans="1:9" ht="12.75" hidden="1" outlineLevel="2">
      <c r="A359" s="35">
        <f>A358</f>
        <v>281.44533193650307</v>
      </c>
      <c r="B359" s="11">
        <f aca="true" t="shared" si="35" ref="B359:B364">($C$23-$C$28)/2*COS(RADIANS($A359))</f>
        <v>0.595298582104278</v>
      </c>
      <c r="C359" s="32"/>
      <c r="I359" s="11">
        <f aca="true" t="shared" si="36" ref="I359:I364">($C$23-$C$28)/2*SIN(RADIANS($A359))</f>
        <v>-2.940343449011465</v>
      </c>
    </row>
    <row r="360" spans="1:9" ht="12.75" hidden="1" outlineLevel="2">
      <c r="A360" s="35">
        <f>A359+(90-$C$29)/5</f>
        <v>296.2453319365031</v>
      </c>
      <c r="B360" s="11">
        <f t="shared" si="35"/>
        <v>1.3266468533057578</v>
      </c>
      <c r="C360" s="32"/>
      <c r="I360" s="11">
        <f t="shared" si="36"/>
        <v>-2.690726319530459</v>
      </c>
    </row>
    <row r="361" spans="1:9" ht="12.75" hidden="1" outlineLevel="2">
      <c r="A361" s="35">
        <f>A360+(90-$C$29)/5</f>
        <v>311.0453319365031</v>
      </c>
      <c r="B361" s="11">
        <f t="shared" si="35"/>
        <v>1.969967830284756</v>
      </c>
      <c r="C361" s="32"/>
      <c r="I361" s="11">
        <f t="shared" si="36"/>
        <v>-2.2625708270998213</v>
      </c>
    </row>
    <row r="362" spans="1:9" ht="12.75" hidden="1" outlineLevel="2">
      <c r="A362" s="35">
        <f>A361+(90-$C$29)/5</f>
        <v>325.8453319365031</v>
      </c>
      <c r="B362" s="11">
        <f t="shared" si="35"/>
        <v>2.482575092929605</v>
      </c>
      <c r="C362" s="32"/>
      <c r="I362" s="11">
        <f t="shared" si="36"/>
        <v>-1.6842864684980299</v>
      </c>
    </row>
    <row r="363" spans="1:9" ht="12.75" hidden="1" outlineLevel="2">
      <c r="A363" s="35">
        <f>A362+(90-$C$29)/5</f>
        <v>340.6453319365031</v>
      </c>
      <c r="B363" s="11">
        <f t="shared" si="35"/>
        <v>2.830455497337706</v>
      </c>
      <c r="C363" s="32"/>
      <c r="I363" s="11">
        <f t="shared" si="36"/>
        <v>-0.9942442746079849</v>
      </c>
    </row>
    <row r="364" spans="1:9" ht="12.75" hidden="1" outlineLevel="2">
      <c r="A364" s="35">
        <f>A354+90</f>
        <v>355.4453319365031</v>
      </c>
      <c r="B364" s="11">
        <f t="shared" si="35"/>
        <v>2.9905260575307184</v>
      </c>
      <c r="C364" s="32"/>
      <c r="I364" s="11">
        <f t="shared" si="36"/>
        <v>-0.23823076885611688</v>
      </c>
    </row>
    <row r="365" spans="1:9" ht="12.75" hidden="1" outlineLevel="2">
      <c r="A365" s="35">
        <f>A364</f>
        <v>355.4453319365031</v>
      </c>
      <c r="B365" s="11">
        <f>($C$23+$C$28)/2*COS(RADIANS($A365))</f>
        <v>5.981052115061437</v>
      </c>
      <c r="C365" s="32"/>
      <c r="I365" s="11">
        <f>($C$23+$C$28)/2*SIN(RADIANS($A365))</f>
        <v>-0.47646153771223376</v>
      </c>
    </row>
    <row r="366" spans="1:9" ht="12.75" hidden="1" outlineLevel="2">
      <c r="A366" s="35">
        <f>A365+$C$29/3</f>
        <v>360.77866526983644</v>
      </c>
      <c r="B366" s="11">
        <f>($C$23+$C$28)/2*COS(RADIANS($A366))</f>
        <v>5.999445921989463</v>
      </c>
      <c r="C366" s="32"/>
      <c r="I366" s="11">
        <f>($C$23+$C$28)/2*SIN(RADIANS($A366))</f>
        <v>0.08153912633824535</v>
      </c>
    </row>
    <row r="367" spans="1:9" ht="12.75" hidden="1" outlineLevel="2">
      <c r="A367" s="35">
        <f>A366+$C$29/3</f>
        <v>366.11199860316975</v>
      </c>
      <c r="B367" s="11">
        <f>($C$23+$C$28)/2*COS(RADIANS($A367))</f>
        <v>5.96589401415455</v>
      </c>
      <c r="C367" s="32"/>
      <c r="I367" s="11">
        <f>($C$23+$C$28)/2*SIN(RADIANS($A367))</f>
        <v>0.6388337904924186</v>
      </c>
    </row>
    <row r="368" spans="1:9" ht="12.75" hidden="1" outlineLevel="2">
      <c r="A368" s="35">
        <f>A367+$C$29/3</f>
        <v>371.44533193650307</v>
      </c>
      <c r="B368" s="11">
        <f>($C$23+$C$28)/2*COS(RADIANS($A368))</f>
        <v>5.88068689802293</v>
      </c>
      <c r="C368" s="32"/>
      <c r="I368" s="11">
        <f>($C$23+$C$28)/2*SIN(RADIANS($A368))</f>
        <v>1.1905971642085558</v>
      </c>
    </row>
    <row r="369" spans="1:9" ht="12.75" hidden="1" outlineLevel="2">
      <c r="A369" s="35">
        <f>A368</f>
        <v>371.44533193650307</v>
      </c>
      <c r="B369" s="11">
        <f aca="true" t="shared" si="37" ref="B369:B374">($C$23-$C$28)/2*COS(RADIANS($A369))</f>
        <v>2.940343449011465</v>
      </c>
      <c r="C369" s="32"/>
      <c r="I369" s="11">
        <f aca="true" t="shared" si="38" ref="I369:I374">($C$23-$C$28)/2*SIN(RADIANS($A369))</f>
        <v>0.5952985821042779</v>
      </c>
    </row>
    <row r="370" spans="1:9" ht="12.75" hidden="1" outlineLevel="2">
      <c r="A370" s="35">
        <f>A369+(90-$C$29)/5</f>
        <v>386.2453319365031</v>
      </c>
      <c r="B370" s="11">
        <f t="shared" si="37"/>
        <v>2.690726319530459</v>
      </c>
      <c r="C370" s="32"/>
      <c r="I370" s="11">
        <f t="shared" si="38"/>
        <v>1.3266468533057578</v>
      </c>
    </row>
    <row r="371" spans="1:9" ht="12.75" hidden="1" outlineLevel="2">
      <c r="A371" s="35">
        <f>A370+(90-$C$29)/5</f>
        <v>401.0453319365031</v>
      </c>
      <c r="B371" s="11">
        <f t="shared" si="37"/>
        <v>2.2625708270998217</v>
      </c>
      <c r="C371" s="32"/>
      <c r="I371" s="11">
        <f t="shared" si="38"/>
        <v>1.9699678302847559</v>
      </c>
    </row>
    <row r="372" spans="1:9" ht="12.75" hidden="1" outlineLevel="2">
      <c r="A372" s="35">
        <f>A371+(90-$C$29)/5</f>
        <v>415.8453319365031</v>
      </c>
      <c r="B372" s="11">
        <f t="shared" si="37"/>
        <v>1.6842864684980299</v>
      </c>
      <c r="C372" s="32"/>
      <c r="I372" s="11">
        <f t="shared" si="38"/>
        <v>2.4825750929296047</v>
      </c>
    </row>
    <row r="373" spans="1:9" ht="12.75" hidden="1" outlineLevel="2">
      <c r="A373" s="35">
        <f>A372+(90-$C$29)/5</f>
        <v>430.6453319365031</v>
      </c>
      <c r="B373" s="11">
        <f t="shared" si="37"/>
        <v>0.9942442746079851</v>
      </c>
      <c r="C373" s="32"/>
      <c r="I373" s="11">
        <f t="shared" si="38"/>
        <v>2.830455497337706</v>
      </c>
    </row>
    <row r="374" spans="1:9" ht="12.75" hidden="1" outlineLevel="2">
      <c r="A374" s="35">
        <f>A373+(90-$C$29)/5</f>
        <v>445.4453319365031</v>
      </c>
      <c r="B374" s="11">
        <f t="shared" si="37"/>
        <v>0.23823076885611705</v>
      </c>
      <c r="C374" s="32"/>
      <c r="I374" s="11">
        <f t="shared" si="38"/>
        <v>2.9905260575307184</v>
      </c>
    </row>
    <row r="375" spans="1:3" ht="12.75" hidden="1" outlineLevel="1" collapsed="1">
      <c r="A375" s="42" t="s">
        <v>11</v>
      </c>
      <c r="C375" s="32"/>
    </row>
    <row r="376" spans="1:10" ht="12.75" hidden="1" outlineLevel="2">
      <c r="A376" s="35">
        <f>$C$32-$C$31/2</f>
        <v>102.5</v>
      </c>
      <c r="B376" s="11">
        <f>($C$23+$C$28)/2*COS(RADIANS($A376))</f>
        <v>-1.2986376836286166</v>
      </c>
      <c r="C376" s="32"/>
      <c r="J376" s="11">
        <f>($C$23+$C$28)/2*SIN(RADIANS($A376))</f>
        <v>5.8577760427196</v>
      </c>
    </row>
    <row r="377" spans="1:10" ht="12.75" hidden="1" outlineLevel="2">
      <c r="A377" s="35">
        <f>A376+$C$31/4</f>
        <v>105.25</v>
      </c>
      <c r="B377" s="11">
        <f>($C$23+$C$28)/2*COS(RADIANS($A377))</f>
        <v>-1.578187286747849</v>
      </c>
      <c r="C377" s="32"/>
      <c r="J377" s="11">
        <f>($C$23+$C$28)/2*SIN(RADIANS($A377))</f>
        <v>5.788723942972878</v>
      </c>
    </row>
    <row r="378" spans="1:10" ht="12.75" hidden="1" outlineLevel="2">
      <c r="A378" s="35">
        <f>A377+$C$31/4</f>
        <v>108</v>
      </c>
      <c r="B378" s="11">
        <f>($C$23+$C$28)/2*COS(RADIANS($A378))</f>
        <v>-1.854101966249684</v>
      </c>
      <c r="C378" s="32"/>
      <c r="J378" s="11">
        <f>($C$23+$C$28)/2*SIN(RADIANS($A378))</f>
        <v>5.706339097770922</v>
      </c>
    </row>
    <row r="379" spans="1:10" ht="12.75" hidden="1" outlineLevel="2">
      <c r="A379" s="35">
        <f>A376</f>
        <v>102.5</v>
      </c>
      <c r="B379" s="11">
        <f>1.1*($C$23+$C$28)/2*COS(RADIANS($A379))</f>
        <v>-1.4285014519914785</v>
      </c>
      <c r="C379" s="32"/>
      <c r="J379" s="11">
        <f>1.1*($C$23+$C$28)/2*SIN(RADIANS($A379))</f>
        <v>6.44355364699156</v>
      </c>
    </row>
    <row r="380" spans="1:10" ht="12.75" hidden="1" outlineLevel="2">
      <c r="A380" s="35">
        <f>A379+$C$31/4</f>
        <v>105.25</v>
      </c>
      <c r="B380" s="11">
        <f>1.1*($C$23+$C$28)/2*COS(RADIANS($A380))</f>
        <v>-1.736006015422634</v>
      </c>
      <c r="C380" s="32"/>
      <c r="J380" s="11">
        <f>1.1*($C$23+$C$28)/2*SIN(RADIANS($A380))</f>
        <v>6.367596337270166</v>
      </c>
    </row>
    <row r="381" spans="1:10" ht="12.75" hidden="1" outlineLevel="2">
      <c r="A381" s="35">
        <f>A380+$C$31/4</f>
        <v>108</v>
      </c>
      <c r="B381" s="11">
        <f>1.1*($C$23+$C$28)/2*COS(RADIANS($A381))</f>
        <v>-2.0395121628746526</v>
      </c>
      <c r="C381" s="32"/>
      <c r="J381" s="11">
        <f>1.1*($C$23+$C$28)/2*SIN(RADIANS($A381))</f>
        <v>6.276973007548015</v>
      </c>
    </row>
    <row r="382" spans="1:10" ht="12.75" hidden="1" outlineLevel="2">
      <c r="A382" s="35">
        <f>A381+$C$31/4</f>
        <v>110.75</v>
      </c>
      <c r="B382" s="11">
        <f>1.1*($C$23+$C$28)/2*COS(RADIANS($A382))</f>
        <v>-2.338320850784925</v>
      </c>
      <c r="C382" s="32"/>
      <c r="J382" s="11">
        <f>1.1*($C$23+$C$28)/2*SIN(RADIANS($A382))</f>
        <v>6.171892383927678</v>
      </c>
    </row>
    <row r="383" spans="1:10" ht="12.75" hidden="1" outlineLevel="2">
      <c r="A383" s="35">
        <f>A382+$C$31/4</f>
        <v>113.5</v>
      </c>
      <c r="B383" s="11">
        <f>1.1*($C$23+$C$28)/2*COS(RADIANS($A383))</f>
        <v>-2.6317438549066248</v>
      </c>
      <c r="C383" s="32"/>
      <c r="J383" s="11">
        <f>1.1*($C$23+$C$28)/2*SIN(RADIANS($A383))</f>
        <v>6.052596490941819</v>
      </c>
    </row>
    <row r="384" spans="1:10" ht="12.75" hidden="1" outlineLevel="2">
      <c r="A384" s="35">
        <f>A378</f>
        <v>108</v>
      </c>
      <c r="B384" s="11">
        <f>($C$23+$C$28)/2*COS(RADIANS($A384))</f>
        <v>-1.854101966249684</v>
      </c>
      <c r="C384" s="32"/>
      <c r="J384" s="11">
        <f>($C$23+$C$28)/2*SIN(RADIANS($A384))</f>
        <v>5.706339097770922</v>
      </c>
    </row>
    <row r="385" spans="1:10" ht="12.75" hidden="1" outlineLevel="2">
      <c r="A385" s="35">
        <f>A384+$C$31/4</f>
        <v>110.75</v>
      </c>
      <c r="B385" s="11">
        <f>($C$23+$C$28)/2*COS(RADIANS($A385))</f>
        <v>-2.125746227986295</v>
      </c>
      <c r="C385" s="32"/>
      <c r="J385" s="11">
        <f>($C$23+$C$28)/2*SIN(RADIANS($A385))</f>
        <v>5.610811258116071</v>
      </c>
    </row>
    <row r="386" spans="1:10" ht="12.75" hidden="1" outlineLevel="2">
      <c r="A386" s="35">
        <f>A385+$C$31/4</f>
        <v>113.5</v>
      </c>
      <c r="B386" s="11">
        <f>($C$23+$C$28)/2*COS(RADIANS($A386))</f>
        <v>-2.3924944135514767</v>
      </c>
      <c r="C386" s="32"/>
      <c r="J386" s="11">
        <f>($C$23+$C$28)/2*SIN(RADIANS($A386))</f>
        <v>5.502360446310744</v>
      </c>
    </row>
    <row r="387" spans="1:3" ht="12.75" hidden="1" outlineLevel="2">
      <c r="A387" s="35"/>
      <c r="C387" s="32"/>
    </row>
    <row r="388" spans="1:10" ht="12.75" hidden="1" outlineLevel="2">
      <c r="A388" s="35">
        <f>A376+180</f>
        <v>282.5</v>
      </c>
      <c r="B388" s="11">
        <f>($C$23+$C$28)/2*COS(RADIANS($A388))</f>
        <v>1.2986376836286149</v>
      </c>
      <c r="C388" s="32"/>
      <c r="J388" s="11">
        <f>($C$23+$C$28)/2*SIN(RADIANS($A388))</f>
        <v>-5.857776042719601</v>
      </c>
    </row>
    <row r="389" spans="1:10" ht="12.75" hidden="1" outlineLevel="2">
      <c r="A389" s="35">
        <f aca="true" t="shared" si="39" ref="A389:A398">A377+180</f>
        <v>285.25</v>
      </c>
      <c r="B389" s="11">
        <f>($C$23+$C$28)/2*COS(RADIANS($A389))</f>
        <v>1.5781872867478492</v>
      </c>
      <c r="C389" s="32"/>
      <c r="J389" s="11">
        <f>($C$23+$C$28)/2*SIN(RADIANS($A389))</f>
        <v>-5.788723942972878</v>
      </c>
    </row>
    <row r="390" spans="1:10" ht="12.75" hidden="1" outlineLevel="2">
      <c r="A390" s="35">
        <f t="shared" si="39"/>
        <v>288</v>
      </c>
      <c r="B390" s="11">
        <f>($C$23+$C$28)/2*COS(RADIANS($A390))</f>
        <v>1.8541019662496834</v>
      </c>
      <c r="C390" s="32"/>
      <c r="J390" s="11">
        <f>($C$23+$C$28)/2*SIN(RADIANS($A390))</f>
        <v>-5.706339097770922</v>
      </c>
    </row>
    <row r="391" spans="1:10" ht="12.75" hidden="1" outlineLevel="2">
      <c r="A391" s="35">
        <f t="shared" si="39"/>
        <v>282.5</v>
      </c>
      <c r="B391" s="11">
        <f>1.1*($C$23+$C$28)/2*COS(RADIANS($A391))</f>
        <v>1.4285014519914763</v>
      </c>
      <c r="C391" s="32"/>
      <c r="J391" s="11">
        <f>1.1*($C$23+$C$28)/2*SIN(RADIANS($A391))</f>
        <v>-6.443553646991561</v>
      </c>
    </row>
    <row r="392" spans="1:10" ht="12.75" hidden="1" outlineLevel="2">
      <c r="A392" s="35">
        <f t="shared" si="39"/>
        <v>285.25</v>
      </c>
      <c r="B392" s="11">
        <f>1.1*($C$23+$C$28)/2*COS(RADIANS($A392))</f>
        <v>1.7360060154226344</v>
      </c>
      <c r="C392" s="32"/>
      <c r="J392" s="11">
        <f>1.1*($C$23+$C$28)/2*SIN(RADIANS($A392))</f>
        <v>-6.367596337270166</v>
      </c>
    </row>
    <row r="393" spans="1:10" ht="12.75" hidden="1" outlineLevel="2">
      <c r="A393" s="35">
        <f t="shared" si="39"/>
        <v>288</v>
      </c>
      <c r="B393" s="11">
        <f>1.1*($C$23+$C$28)/2*COS(RADIANS($A393))</f>
        <v>2.0395121628746518</v>
      </c>
      <c r="C393" s="32"/>
      <c r="J393" s="11">
        <f>1.1*($C$23+$C$28)/2*SIN(RADIANS($A393))</f>
        <v>-6.276973007548015</v>
      </c>
    </row>
    <row r="394" spans="1:10" ht="12.75" hidden="1" outlineLevel="2">
      <c r="A394" s="35">
        <f t="shared" si="39"/>
        <v>290.75</v>
      </c>
      <c r="B394" s="11">
        <f>1.1*($C$23+$C$28)/2*COS(RADIANS($A394))</f>
        <v>2.3383208507849216</v>
      </c>
      <c r="C394" s="32"/>
      <c r="J394" s="11">
        <f>1.1*($C$23+$C$28)/2*SIN(RADIANS($A394))</f>
        <v>-6.17189238392768</v>
      </c>
    </row>
    <row r="395" spans="1:10" ht="12.75" hidden="1" outlineLevel="2">
      <c r="A395" s="35">
        <f t="shared" si="39"/>
        <v>293.5</v>
      </c>
      <c r="B395" s="11">
        <f>1.1*($C$23+$C$28)/2*COS(RADIANS($A395))</f>
        <v>2.6317438549066257</v>
      </c>
      <c r="C395" s="32"/>
      <c r="J395" s="11">
        <f>1.1*($C$23+$C$28)/2*SIN(RADIANS($A395))</f>
        <v>-6.052596490941819</v>
      </c>
    </row>
    <row r="396" spans="1:10" ht="12.75" hidden="1" outlineLevel="2">
      <c r="A396" s="35">
        <f t="shared" si="39"/>
        <v>288</v>
      </c>
      <c r="B396" s="11">
        <f>($C$23+$C$28)/2*COS(RADIANS($A396))</f>
        <v>1.8541019662496834</v>
      </c>
      <c r="C396" s="32"/>
      <c r="J396" s="11">
        <f>($C$23+$C$28)/2*SIN(RADIANS($A396))</f>
        <v>-5.706339097770922</v>
      </c>
    </row>
    <row r="397" spans="1:10" ht="12.75" hidden="1" outlineLevel="2">
      <c r="A397" s="35">
        <f t="shared" si="39"/>
        <v>290.75</v>
      </c>
      <c r="B397" s="11">
        <f>($C$23+$C$28)/2*COS(RADIANS($A397))</f>
        <v>2.125746227986292</v>
      </c>
      <c r="C397" s="32"/>
      <c r="J397" s="11">
        <f>($C$23+$C$28)/2*SIN(RADIANS($A397))</f>
        <v>-5.610811258116072</v>
      </c>
    </row>
    <row r="398" spans="1:10" ht="12.75" hidden="1" outlineLevel="2">
      <c r="A398" s="35">
        <f t="shared" si="39"/>
        <v>293.5</v>
      </c>
      <c r="B398" s="11">
        <f>($C$23+$C$28)/2*COS(RADIANS($A398))</f>
        <v>2.3924944135514776</v>
      </c>
      <c r="C398" s="32"/>
      <c r="J398" s="11">
        <f>($C$23+$C$28)/2*SIN(RADIANS($A398))</f>
        <v>-5.502360446310744</v>
      </c>
    </row>
    <row r="399" spans="1:3" ht="12.75" hidden="1" outlineLevel="1" collapsed="1">
      <c r="A399" s="43" t="s">
        <v>12</v>
      </c>
      <c r="C399" s="32"/>
    </row>
    <row r="400" spans="1:11" ht="12.75" hidden="1" outlineLevel="2">
      <c r="A400" s="35">
        <f>$C$35-$C$34/2</f>
        <v>74.5</v>
      </c>
      <c r="B400" s="11">
        <f>($C$23+$C$28)/2*COS(RADIANS($A400))</f>
        <v>1.6034302564695417</v>
      </c>
      <c r="C400" s="32"/>
      <c r="K400" s="11">
        <f>($C$23+$C$28)/2*SIN(RADIANS($A400))</f>
        <v>5.781782719251738</v>
      </c>
    </row>
    <row r="401" spans="1:11" ht="12.75" hidden="1" outlineLevel="2">
      <c r="A401" s="35">
        <f>A400+$C$31/4</f>
        <v>77.25</v>
      </c>
      <c r="B401" s="11">
        <f>($C$23+$C$28)/2*COS(RADIANS($A401))</f>
        <v>1.3241846101290065</v>
      </c>
      <c r="C401" s="32"/>
      <c r="K401" s="11">
        <f>($C$23+$C$28)/2*SIN(RADIANS($A401))</f>
        <v>5.852053923051076</v>
      </c>
    </row>
    <row r="402" spans="1:11" ht="12.75" hidden="1" outlineLevel="2">
      <c r="A402" s="35">
        <f>A401+$C$31/4</f>
        <v>80</v>
      </c>
      <c r="B402" s="11">
        <f>($C$23+$C$28)/2*COS(RADIANS($A402))</f>
        <v>1.0418890660015825</v>
      </c>
      <c r="C402" s="32"/>
      <c r="K402" s="11">
        <f>($C$23+$C$28)/2*SIN(RADIANS($A402))</f>
        <v>5.908846518073248</v>
      </c>
    </row>
    <row r="403" spans="1:11" ht="12.75" hidden="1" outlineLevel="2">
      <c r="A403" s="35">
        <f>A402+$C$31/4</f>
        <v>82.75</v>
      </c>
      <c r="B403" s="11">
        <f>($C$23+$C$28)/2*COS(RADIANS($A403))</f>
        <v>0.7571938148149784</v>
      </c>
      <c r="C403" s="32"/>
      <c r="K403" s="11">
        <f>($C$23+$C$28)/2*SIN(RADIANS($A403))</f>
        <v>5.95202969807829</v>
      </c>
    </row>
    <row r="404" spans="1:11" ht="12.75" hidden="1" outlineLevel="2">
      <c r="A404" s="35">
        <f>A403+$C$31/4</f>
        <v>85.5</v>
      </c>
      <c r="B404" s="11">
        <f>($C$23+$C$28)/2*COS(RADIANS($A404))</f>
        <v>0.47075457436707</v>
      </c>
      <c r="C404" s="32"/>
      <c r="K404" s="11">
        <f>($C$23+$C$28)/2*SIN(RADIANS($A404))</f>
        <v>5.981504002398768</v>
      </c>
    </row>
    <row r="405" spans="1:11" ht="12.75" hidden="1" outlineLevel="2">
      <c r="A405" s="35">
        <f>A402</f>
        <v>80</v>
      </c>
      <c r="B405" s="11">
        <f>1.1*($C$23+$C$28)/2*COS(RADIANS($A405))</f>
        <v>1.146077972601741</v>
      </c>
      <c r="C405" s="32"/>
      <c r="K405" s="11">
        <f>1.1*($C$23+$C$28)/2*SIN(RADIANS($A405))</f>
        <v>6.499731169880573</v>
      </c>
    </row>
    <row r="406" spans="1:11" ht="12.75" hidden="1" outlineLevel="2">
      <c r="A406" s="35">
        <f>A400</f>
        <v>74.5</v>
      </c>
      <c r="B406" s="11">
        <f>($C$23+$C$28)/2*COS(RADIANS($A406))</f>
        <v>1.6034302564695417</v>
      </c>
      <c r="C406" s="32"/>
      <c r="K406" s="11">
        <f>($C$23+$C$28)/2*SIN(RADIANS($A406))</f>
        <v>5.781782719251738</v>
      </c>
    </row>
    <row r="407" spans="1:3" ht="12.75" hidden="1" outlineLevel="2">
      <c r="A407" s="35"/>
      <c r="C407" s="32"/>
    </row>
    <row r="408" spans="1:11" ht="12.75" hidden="1" outlineLevel="2">
      <c r="A408" s="35">
        <f>A400+180</f>
        <v>254.5</v>
      </c>
      <c r="B408" s="11">
        <f>($C$23+$C$28)/2*COS(RADIANS($A408))</f>
        <v>-1.6034302564695424</v>
      </c>
      <c r="C408" s="32"/>
      <c r="K408" s="11">
        <f>($C$23+$C$28)/2*SIN(RADIANS($A408))</f>
        <v>-5.781782719251738</v>
      </c>
    </row>
    <row r="409" spans="1:11" ht="12.75" hidden="1" outlineLevel="2">
      <c r="A409" s="35">
        <f aca="true" t="shared" si="40" ref="A409:A414">A401+180</f>
        <v>257.25</v>
      </c>
      <c r="B409" s="11">
        <f>($C$23+$C$28)/2*COS(RADIANS($A409))</f>
        <v>-1.3241846101290047</v>
      </c>
      <c r="C409" s="32"/>
      <c r="K409" s="11">
        <f>($C$23+$C$28)/2*SIN(RADIANS($A409))</f>
        <v>-5.852053923051077</v>
      </c>
    </row>
    <row r="410" spans="1:11" ht="12.75" hidden="1" outlineLevel="2">
      <c r="A410" s="35">
        <f t="shared" si="40"/>
        <v>260</v>
      </c>
      <c r="B410" s="11">
        <f>($C$23+$C$28)/2*COS(RADIANS($A410))</f>
        <v>-1.041889066001582</v>
      </c>
      <c r="C410" s="32"/>
      <c r="K410" s="11">
        <f>($C$23+$C$28)/2*SIN(RADIANS($A410))</f>
        <v>-5.908846518073248</v>
      </c>
    </row>
    <row r="411" spans="1:11" ht="12.75" hidden="1" outlineLevel="2">
      <c r="A411" s="35">
        <f t="shared" si="40"/>
        <v>262.75</v>
      </c>
      <c r="B411" s="11">
        <f>($C$23+$C$28)/2*COS(RADIANS($A411))</f>
        <v>-0.7571938148149804</v>
      </c>
      <c r="C411" s="32"/>
      <c r="K411" s="11">
        <f>($C$23+$C$28)/2*SIN(RADIANS($A411))</f>
        <v>-5.95202969807829</v>
      </c>
    </row>
    <row r="412" spans="1:11" ht="12.75" hidden="1" outlineLevel="2">
      <c r="A412" s="35">
        <f t="shared" si="40"/>
        <v>265.5</v>
      </c>
      <c r="B412" s="11">
        <f>($C$23+$C$28)/2*COS(RADIANS($A412))</f>
        <v>-0.4707545743670681</v>
      </c>
      <c r="C412" s="32"/>
      <c r="K412" s="11">
        <f>($C$23+$C$28)/2*SIN(RADIANS($A412))</f>
        <v>-5.981504002398768</v>
      </c>
    </row>
    <row r="413" spans="1:11" ht="12.75" hidden="1" outlineLevel="2">
      <c r="A413" s="35">
        <f t="shared" si="40"/>
        <v>260</v>
      </c>
      <c r="B413" s="11">
        <f>1.1*($C$23+$C$28)/2*COS(RADIANS($A413))</f>
        <v>-1.1460779726017403</v>
      </c>
      <c r="C413" s="32"/>
      <c r="K413" s="11">
        <f>1.1*($C$23+$C$28)/2*SIN(RADIANS($A413))</f>
        <v>-6.499731169880573</v>
      </c>
    </row>
    <row r="414" spans="1:11" ht="12.75" hidden="1" outlineLevel="2">
      <c r="A414" s="35">
        <f t="shared" si="40"/>
        <v>254.5</v>
      </c>
      <c r="B414" s="11">
        <f>($C$23+$C$28)/2*COS(RADIANS($A414))</f>
        <v>-1.6034302564695424</v>
      </c>
      <c r="C414" s="32"/>
      <c r="K414" s="11">
        <f>($C$23+$C$28)/2*SIN(RADIANS($A414))</f>
        <v>-5.781782719251738</v>
      </c>
    </row>
    <row r="415" spans="1:3" ht="12.75" hidden="1" outlineLevel="1" collapsed="1">
      <c r="A415" s="44" t="s">
        <v>13</v>
      </c>
      <c r="C415" s="32"/>
    </row>
    <row r="416" spans="1:12" ht="12.75" hidden="1" outlineLevel="2">
      <c r="A416" s="35">
        <v>0</v>
      </c>
      <c r="B416" s="11">
        <f>($C$23+$C$28)/2*COS(RADIANS($C$37+A416))</f>
        <v>5.972377190203073</v>
      </c>
      <c r="C416" s="32"/>
      <c r="L416" s="11">
        <f>($C$23+$C$28)/2*SIN(RADIANS($C$37+A416))</f>
        <v>0.5750745151213439</v>
      </c>
    </row>
    <row r="417" spans="1:12" ht="12.75" hidden="1" outlineLevel="2">
      <c r="A417" s="35">
        <v>180</v>
      </c>
      <c r="B417" s="11">
        <f>($C$23+$C$28)/2*COS(RADIANS($C$37+A417))</f>
        <v>-5.972377190203073</v>
      </c>
      <c r="C417" s="32"/>
      <c r="L417" s="11">
        <f>($C$23+$C$28)/2*SIN(RADIANS($C$37+A417))</f>
        <v>-0.5750745151213447</v>
      </c>
    </row>
    <row r="418" spans="1:3" ht="12.75" hidden="1" outlineLevel="1" collapsed="1">
      <c r="A418" s="46" t="str">
        <f>IF(MOD(A421,180)&lt;MOD(C37,180),"Compression",IF(MOD(A421,180)&lt;MOD(AVERAGE(C37,C35),180),"Power",IF(MOD(A421,180)&lt;MOD(AVERAGE(C32,C35),180),"Exhaust",IF(MOD(A421,180)&lt;MOD(AVERAGE(C37,AVERAGE(C35,C32))+90,180),"Intake","Compression"))))</f>
        <v>Power</v>
      </c>
      <c r="C418" s="45"/>
    </row>
    <row r="419" spans="1:13" ht="12.75" hidden="1" outlineLevel="2">
      <c r="A419" s="35">
        <f>IF(A349&lt;0,A349+360,IF(A349&gt;360,A349-360,A349))</f>
        <v>191.44533193650315</v>
      </c>
      <c r="B419" s="11">
        <f>($C$23/2+3*$C$28/8)*COS(RADIANS(A419))</f>
        <v>-5.513143966896494</v>
      </c>
      <c r="C419" s="45"/>
      <c r="M419" s="11">
        <f aca="true" t="shared" si="41" ref="M419:M425">($C$23/2+3*$C$28/8)*SIN(RADIANS(A419))</f>
        <v>-1.1161848414455315</v>
      </c>
    </row>
    <row r="420" spans="1:13" ht="12.75" hidden="1" outlineLevel="2">
      <c r="A420" s="35">
        <f>A419+($A$425-$A$419)/6</f>
        <v>199.18951331928008</v>
      </c>
      <c r="B420" s="11">
        <f aca="true" t="shared" si="42" ref="B420:B425">($C$23/2+3*$C$28/8)*COS(RADIANS(A420))</f>
        <v>-5.312455570856351</v>
      </c>
      <c r="C420" s="45"/>
      <c r="M420" s="11">
        <f t="shared" si="41"/>
        <v>-1.8489025955083014</v>
      </c>
    </row>
    <row r="421" spans="1:13" ht="12.75" hidden="1" outlineLevel="2">
      <c r="A421" s="35">
        <f>A420+($A$425-$A$419)/6</f>
        <v>206.933694702057</v>
      </c>
      <c r="B421" s="11">
        <f t="shared" si="42"/>
        <v>-5.0148635963989365</v>
      </c>
      <c r="C421" s="45"/>
      <c r="M421" s="11">
        <f t="shared" si="41"/>
        <v>-2.547894838786075</v>
      </c>
    </row>
    <row r="422" spans="1:13" ht="12.75" hidden="1" outlineLevel="2">
      <c r="A422" s="35">
        <f>A421+($A$425-$A$419)/6</f>
        <v>214.67787608483394</v>
      </c>
      <c r="B422" s="11">
        <f t="shared" si="42"/>
        <v>-4.625796366989469</v>
      </c>
      <c r="C422" s="45"/>
      <c r="M422" s="11">
        <f t="shared" si="41"/>
        <v>-3.200411375299592</v>
      </c>
    </row>
    <row r="423" spans="1:13" ht="12.75" hidden="1" outlineLevel="2">
      <c r="A423" s="35">
        <f>A422+($A$425-$A$419)/6</f>
        <v>222.42205746761087</v>
      </c>
      <c r="B423" s="11">
        <f t="shared" si="42"/>
        <v>-4.152350790314384</v>
      </c>
      <c r="C423" s="45"/>
      <c r="M423" s="11">
        <f t="shared" si="41"/>
        <v>-3.7945497643561756</v>
      </c>
    </row>
    <row r="424" spans="1:13" ht="12.75" hidden="1" outlineLevel="2">
      <c r="A424" s="35">
        <f>A423+($A$425-$A$419)/6</f>
        <v>230.1662388503878</v>
      </c>
      <c r="B424" s="11">
        <f t="shared" si="42"/>
        <v>-3.6031629048221383</v>
      </c>
      <c r="C424" s="45"/>
      <c r="M424" s="11">
        <f t="shared" si="41"/>
        <v>-4.319472430900987</v>
      </c>
    </row>
    <row r="425" spans="1:13" ht="12.75" hidden="1" outlineLevel="2">
      <c r="A425" s="35">
        <f>IF(A293-360&lt;A419,A293,IF(A293&lt;0,A293+360,IF(A293&gt;360,A293-360,A293)))</f>
        <v>237.91042023316476</v>
      </c>
      <c r="B425" s="11">
        <f t="shared" si="42"/>
        <v>-2.988250351247381</v>
      </c>
      <c r="C425" s="45"/>
      <c r="M425" s="11">
        <f t="shared" si="41"/>
        <v>-4.7656043518393245</v>
      </c>
    </row>
    <row r="426" spans="1:3" ht="12.75">
      <c r="A426" s="13"/>
      <c r="B426" s="14"/>
      <c r="C426" s="15"/>
    </row>
    <row r="427" spans="1:3" ht="12.75">
      <c r="A427" s="17" t="s">
        <v>32</v>
      </c>
      <c r="B427" s="14"/>
      <c r="C427" s="15"/>
    </row>
    <row r="428" spans="1:3" ht="12.75">
      <c r="A428" s="16" t="s">
        <v>37</v>
      </c>
      <c r="B428" s="14"/>
      <c r="C428" s="15"/>
    </row>
    <row r="429" spans="1:3" ht="12.75">
      <c r="A429" s="16" t="s">
        <v>39</v>
      </c>
      <c r="B429" s="14"/>
      <c r="C429" s="15"/>
    </row>
    <row r="430" spans="1:3" ht="12.75">
      <c r="A430" s="16" t="s">
        <v>38</v>
      </c>
      <c r="B430" s="14"/>
      <c r="C430" s="15"/>
    </row>
    <row r="431" spans="1:3" ht="12.75">
      <c r="A431" s="16"/>
      <c r="B431" s="14"/>
      <c r="C431" s="15"/>
    </row>
    <row r="432" spans="1:3" ht="12.75">
      <c r="A432" s="13"/>
      <c r="B432" s="14"/>
      <c r="C432" s="15"/>
    </row>
    <row r="433" spans="1:3" ht="12.75">
      <c r="A433" s="13"/>
      <c r="B433" s="14"/>
      <c r="C433" s="15"/>
    </row>
    <row r="434" spans="1:3" ht="12.75">
      <c r="A434" s="13"/>
      <c r="B434" s="14"/>
      <c r="C434" s="15"/>
    </row>
    <row r="435" spans="1:3" ht="12.75">
      <c r="A435" s="13"/>
      <c r="B435" s="14"/>
      <c r="C435" s="15"/>
    </row>
    <row r="436" spans="1:3" ht="11.25" customHeight="1">
      <c r="A436" s="13"/>
      <c r="B436" s="14"/>
      <c r="C436" s="15"/>
    </row>
    <row r="437" spans="1:3" ht="12.75">
      <c r="A437" s="13"/>
      <c r="B437" s="14"/>
      <c r="C437" s="15"/>
    </row>
    <row r="438" spans="1:3" ht="12.75">
      <c r="A438" s="13"/>
      <c r="B438" s="14"/>
      <c r="C438" s="15"/>
    </row>
    <row r="439" spans="1:3" ht="12.75">
      <c r="A439" s="13"/>
      <c r="B439" s="14"/>
      <c r="C439" s="15"/>
    </row>
    <row r="440" spans="1:3" ht="12.75">
      <c r="A440" s="13"/>
      <c r="B440" s="14"/>
      <c r="C440" s="15"/>
    </row>
    <row r="441" spans="1:3" ht="12.75">
      <c r="A441" s="13"/>
      <c r="B441" s="14"/>
      <c r="C441" s="15"/>
    </row>
    <row r="442" spans="1:3" ht="12.75">
      <c r="A442" s="13"/>
      <c r="B442" s="14"/>
      <c r="C442" s="15"/>
    </row>
    <row r="443" spans="1:3" ht="12.75">
      <c r="A443" s="13"/>
      <c r="B443" s="14"/>
      <c r="C443" s="15"/>
    </row>
    <row r="444" spans="1:3" ht="12.75">
      <c r="A444" s="13"/>
      <c r="B444" s="14"/>
      <c r="C444" s="15"/>
    </row>
    <row r="445" spans="1:3" ht="12.75">
      <c r="A445" s="13"/>
      <c r="B445" s="14"/>
      <c r="C445" s="15"/>
    </row>
    <row r="446" spans="1:3" ht="12.75">
      <c r="A446" s="13"/>
      <c r="B446" s="14"/>
      <c r="C446" s="15"/>
    </row>
    <row r="447" spans="1:3" ht="12.75">
      <c r="A447" s="13"/>
      <c r="B447" s="14"/>
      <c r="C447" s="15"/>
    </row>
    <row r="448" spans="1:3" ht="12.75">
      <c r="A448" s="13"/>
      <c r="B448" s="14"/>
      <c r="C448" s="15"/>
    </row>
    <row r="449" spans="1:3" ht="12.75">
      <c r="A449" s="13"/>
      <c r="B449" s="14"/>
      <c r="C449" s="15"/>
    </row>
    <row r="450" spans="1:3" ht="12.75">
      <c r="A450" s="13"/>
      <c r="B450" s="14"/>
      <c r="C450" s="15"/>
    </row>
    <row r="451" spans="1:3" ht="12.75">
      <c r="A451" s="13"/>
      <c r="B451" s="14"/>
      <c r="C451" s="15"/>
    </row>
    <row r="452" spans="1:3" ht="12.75">
      <c r="A452" s="13"/>
      <c r="B452" s="14"/>
      <c r="C452" s="15"/>
    </row>
    <row r="453" spans="1:3" ht="12.75">
      <c r="A453" s="13"/>
      <c r="B453" s="14"/>
      <c r="C453" s="15"/>
    </row>
    <row r="454" spans="1:3" ht="12.75">
      <c r="A454" s="13"/>
      <c r="B454" s="14"/>
      <c r="C454" s="15"/>
    </row>
    <row r="455" spans="1:3" ht="12.75">
      <c r="A455" s="13"/>
      <c r="B455" s="14"/>
      <c r="C455" s="15"/>
    </row>
    <row r="456" spans="1:3" ht="12.75">
      <c r="A456" s="13"/>
      <c r="B456" s="14"/>
      <c r="C456" s="15"/>
    </row>
    <row r="457" spans="1:3" ht="12.75">
      <c r="A457" s="13"/>
      <c r="B457" s="14"/>
      <c r="C457" s="15"/>
    </row>
    <row r="458" spans="1:3" ht="12.75">
      <c r="A458" s="13"/>
      <c r="B458" s="14"/>
      <c r="C458" s="15"/>
    </row>
    <row r="459" spans="1:3" ht="12.75">
      <c r="A459" s="13"/>
      <c r="B459" s="14"/>
      <c r="C459" s="15"/>
    </row>
    <row r="460" spans="1:3" ht="12.75">
      <c r="A460" s="13"/>
      <c r="B460" s="14"/>
      <c r="C460" s="15"/>
    </row>
    <row r="461" spans="1:3" ht="12.75">
      <c r="A461" s="13"/>
      <c r="B461" s="14"/>
      <c r="C461" s="15"/>
    </row>
    <row r="462" spans="1:3" ht="12.75">
      <c r="A462" s="13"/>
      <c r="B462" s="14"/>
      <c r="C462" s="15"/>
    </row>
    <row r="463" spans="1:3" ht="12.75">
      <c r="A463" s="13"/>
      <c r="B463" s="14"/>
      <c r="C463" s="15"/>
    </row>
    <row r="464" spans="1:3" ht="12.75">
      <c r="A464" s="13"/>
      <c r="B464" s="14"/>
      <c r="C464" s="15"/>
    </row>
    <row r="465" spans="1:3" ht="13.5" thickBot="1">
      <c r="A465" s="18"/>
      <c r="B465" s="19"/>
      <c r="C465" s="20"/>
    </row>
  </sheetData>
  <sheetProtection password="DBD3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62"/>
  <sheetViews>
    <sheetView workbookViewId="0" topLeftCell="A1">
      <selection activeCell="C1" sqref="C1"/>
    </sheetView>
  </sheetViews>
  <sheetFormatPr defaultColWidth="9.140625" defaultRowHeight="12.75"/>
  <cols>
    <col min="1" max="1" width="6.57421875" style="0" customWidth="1"/>
    <col min="2" max="2" width="15.7109375" style="0" bestFit="1" customWidth="1"/>
    <col min="3" max="3" width="12.421875" style="0" customWidth="1"/>
    <col min="4" max="4" width="11.57421875" style="0" bestFit="1" customWidth="1"/>
    <col min="6" max="6" width="10.140625" style="0" customWidth="1"/>
    <col min="7" max="7" width="10.421875" style="0" customWidth="1"/>
  </cols>
  <sheetData>
    <row r="1" spans="1:7" ht="38.25">
      <c r="A1" s="1" t="s">
        <v>0</v>
      </c>
      <c r="B1" s="1" t="s">
        <v>34</v>
      </c>
      <c r="C1" s="1" t="s">
        <v>35</v>
      </c>
      <c r="D1" s="1" t="s">
        <v>30</v>
      </c>
      <c r="E1" s="1" t="s">
        <v>36</v>
      </c>
      <c r="F1" s="1" t="s">
        <v>40</v>
      </c>
      <c r="G1" s="1" t="s">
        <v>41</v>
      </c>
    </row>
    <row r="2" spans="1:7" ht="12.75">
      <c r="A2">
        <v>0</v>
      </c>
      <c r="B2">
        <v>94.26903859214605</v>
      </c>
      <c r="C2">
        <f>$F$2+INDEX($B$2:$B$362,MOD(A2+$G$2,360)+1)-IF(ABS($F$2+INDEX($B$2:$B$362,MOD(A2+$G$2,360)+1)-A2)&gt;180,360,0)</f>
        <v>0.12633908085638268</v>
      </c>
      <c r="D2">
        <v>0</v>
      </c>
      <c r="E2">
        <f>D2-C2</f>
        <v>-0.12633908085638268</v>
      </c>
      <c r="F2">
        <v>185.792773</v>
      </c>
      <c r="G2">
        <v>58</v>
      </c>
    </row>
    <row r="3" spans="1:3" ht="12.75">
      <c r="A3">
        <v>1</v>
      </c>
      <c r="B3">
        <v>94.39396013445827</v>
      </c>
      <c r="C3">
        <f aca="true" t="shared" si="0" ref="C3:C66">$F$2+INDEX($B$2:$B$362,MOD(A3+$G$2,360)+1)-IF(ABS($F$2+INDEX($B$2:$B$362,MOD(A3+$G$2,360)+1)-A3)&gt;180,360,0)</f>
        <v>1.1710693602161655</v>
      </c>
    </row>
    <row r="4" spans="1:3" ht="12.75">
      <c r="A4">
        <v>2</v>
      </c>
      <c r="B4">
        <v>94.58489009124887</v>
      </c>
      <c r="C4">
        <f t="shared" si="0"/>
        <v>2.164196814298407</v>
      </c>
    </row>
    <row r="5" spans="1:3" ht="12.75">
      <c r="A5">
        <v>3</v>
      </c>
      <c r="B5">
        <v>94.8484211109172</v>
      </c>
      <c r="C5">
        <f t="shared" si="0"/>
        <v>3.10474379497731</v>
      </c>
    </row>
    <row r="6" spans="1:3" ht="12.75">
      <c r="A6">
        <v>4</v>
      </c>
      <c r="B6">
        <v>95.19015723567014</v>
      </c>
      <c r="C6">
        <f t="shared" si="0"/>
        <v>3.991784593584896</v>
      </c>
    </row>
    <row r="7" spans="1:5" ht="12.75">
      <c r="A7">
        <v>5</v>
      </c>
      <c r="B7">
        <v>95.61463332650854</v>
      </c>
      <c r="C7">
        <f t="shared" si="0"/>
        <v>4.824454403398363</v>
      </c>
      <c r="D7">
        <v>5</v>
      </c>
      <c r="E7">
        <f>D7-C7</f>
        <v>0.17554559660163704</v>
      </c>
    </row>
    <row r="8" spans="1:3" ht="12.75">
      <c r="A8">
        <v>6</v>
      </c>
      <c r="B8">
        <v>96.12527338821013</v>
      </c>
      <c r="C8">
        <f t="shared" si="0"/>
        <v>5.6019613953923795</v>
      </c>
    </row>
    <row r="9" spans="1:3" ht="12.75">
      <c r="A9">
        <v>7</v>
      </c>
      <c r="B9">
        <v>96.7243866530002</v>
      </c>
      <c r="C9">
        <f t="shared" si="0"/>
        <v>6.323602324433466</v>
      </c>
    </row>
    <row r="10" spans="1:3" ht="12.75">
      <c r="A10">
        <v>8</v>
      </c>
      <c r="B10">
        <v>97.41319788136563</v>
      </c>
      <c r="C10">
        <f t="shared" si="0"/>
        <v>6.988782087943491</v>
      </c>
    </row>
    <row r="11" spans="1:3" ht="12.75">
      <c r="A11">
        <v>9</v>
      </c>
      <c r="B11">
        <v>98.19190655622909</v>
      </c>
      <c r="C11">
        <f t="shared" si="0"/>
        <v>7.597037646287731</v>
      </c>
    </row>
    <row r="12" spans="1:5" ht="12.75">
      <c r="A12">
        <v>10</v>
      </c>
      <c r="B12">
        <v>99.05976858144966</v>
      </c>
      <c r="C12">
        <f t="shared" si="0"/>
        <v>8.148066676411815</v>
      </c>
      <c r="D12">
        <v>10</v>
      </c>
      <c r="E12">
        <f>D12-C12</f>
        <v>1.8519333235881845</v>
      </c>
    </row>
    <row r="13" spans="1:3" ht="12.75">
      <c r="A13">
        <v>11</v>
      </c>
      <c r="B13">
        <v>100.01519373368852</v>
      </c>
      <c r="C13">
        <f t="shared" si="0"/>
        <v>8.641761258618374</v>
      </c>
    </row>
    <row r="14" spans="1:3" ht="12.75">
      <c r="A14">
        <v>12</v>
      </c>
      <c r="B14">
        <v>101.05585235720937</v>
      </c>
      <c r="C14">
        <f t="shared" si="0"/>
        <v>9.078246780441134</v>
      </c>
    </row>
    <row r="15" spans="1:3" ht="12.75">
      <c r="A15">
        <v>13</v>
      </c>
      <c r="B15">
        <v>102.17878548145434</v>
      </c>
      <c r="C15">
        <f t="shared" si="0"/>
        <v>9.45792606984071</v>
      </c>
    </row>
    <row r="16" spans="1:3" ht="12.75">
      <c r="A16">
        <v>14</v>
      </c>
      <c r="B16">
        <v>103.38051351197255</v>
      </c>
      <c r="C16">
        <f t="shared" si="0"/>
        <v>9.781528530725097</v>
      </c>
    </row>
    <row r="17" spans="1:5" ht="12.75">
      <c r="A17">
        <v>15</v>
      </c>
      <c r="B17">
        <v>104.65713973890566</v>
      </c>
      <c r="C17">
        <f t="shared" si="0"/>
        <v>10.050163736523928</v>
      </c>
      <c r="D17">
        <v>11.5</v>
      </c>
      <c r="E17">
        <f>D17-C17</f>
        <v>1.4498362634760724</v>
      </c>
    </row>
    <row r="18" spans="1:3" ht="12.75">
      <c r="A18">
        <v>16</v>
      </c>
      <c r="B18">
        <v>106.00444599578047</v>
      </c>
      <c r="C18">
        <f t="shared" si="0"/>
        <v>10.26537853496518</v>
      </c>
    </row>
    <row r="19" spans="1:3" ht="12.75">
      <c r="A19">
        <v>17</v>
      </c>
      <c r="B19">
        <v>107.41797879411514</v>
      </c>
      <c r="C19">
        <f t="shared" si="0"/>
        <v>10.429216228199778</v>
      </c>
    </row>
    <row r="20" spans="1:3" ht="12.75">
      <c r="A20">
        <v>18</v>
      </c>
      <c r="B20">
        <v>108.89312510240548</v>
      </c>
      <c r="C20">
        <f t="shared" si="0"/>
        <v>10.54427582568951</v>
      </c>
    </row>
    <row r="21" spans="1:3" ht="12.75">
      <c r="A21">
        <v>19</v>
      </c>
      <c r="B21">
        <v>110.42517760871647</v>
      </c>
      <c r="C21">
        <f t="shared" si="0"/>
        <v>10.613768745383993</v>
      </c>
    </row>
    <row r="22" spans="1:5" ht="12.75">
      <c r="A22">
        <v>20</v>
      </c>
      <c r="B22">
        <v>112.0093898049676</v>
      </c>
      <c r="C22">
        <f t="shared" si="0"/>
        <v>10.64156970212997</v>
      </c>
      <c r="D22">
        <v>12</v>
      </c>
      <c r="E22">
        <f>D22-C22</f>
        <v>1.3584302978700293</v>
      </c>
    </row>
    <row r="23" spans="1:3" ht="12.75">
      <c r="A23">
        <v>21</v>
      </c>
      <c r="B23">
        <v>113.6410215738443</v>
      </c>
      <c r="C23">
        <f t="shared" si="0"/>
        <v>10.632257932194534</v>
      </c>
    </row>
    <row r="24" spans="1:3" ht="12.75">
      <c r="A24">
        <v>22</v>
      </c>
      <c r="B24">
        <v>115.31537617005789</v>
      </c>
      <c r="C24">
        <f t="shared" si="0"/>
        <v>10.591144441669769</v>
      </c>
    </row>
    <row r="25" spans="1:3" ht="12.75">
      <c r="A25">
        <v>23</v>
      </c>
      <c r="B25">
        <v>117.02782959319987</v>
      </c>
      <c r="C25">
        <f t="shared" si="0"/>
        <v>10.524280734254774</v>
      </c>
    </row>
    <row r="26" spans="1:3" ht="12.75">
      <c r="A26">
        <v>24</v>
      </c>
      <c r="B26">
        <v>118.7738533756868</v>
      </c>
      <c r="C26">
        <f t="shared" si="0"/>
        <v>10.438444578560393</v>
      </c>
    </row>
    <row r="27" spans="1:5" ht="12.75">
      <c r="A27">
        <v>25</v>
      </c>
      <c r="B27">
        <v>120.54903177937264</v>
      </c>
      <c r="C27">
        <f t="shared" si="0"/>
        <v>10.341098917055035</v>
      </c>
      <c r="D27">
        <v>12</v>
      </c>
      <c r="E27">
        <f>D27-C27</f>
        <v>1.6589010829449649</v>
      </c>
    </row>
    <row r="28" spans="1:3" ht="12.75">
      <c r="A28">
        <v>26</v>
      </c>
      <c r="B28">
        <v>122.34907432751973</v>
      </c>
      <c r="C28">
        <f t="shared" si="0"/>
        <v>10.240321069175309</v>
      </c>
    </row>
    <row r="29" spans="1:3" ht="12.75">
      <c r="A29">
        <v>27</v>
      </c>
      <c r="B29">
        <v>124.1698245101146</v>
      </c>
      <c r="C29">
        <f t="shared" si="0"/>
        <v>10.144700957033251</v>
      </c>
    </row>
    <row r="30" spans="1:3" ht="12.75">
      <c r="A30">
        <v>28</v>
      </c>
      <c r="B30">
        <v>126.00726540134856</v>
      </c>
      <c r="C30">
        <f t="shared" si="0"/>
        <v>10.063209124070852</v>
      </c>
    </row>
    <row r="31" spans="1:3" ht="12.75">
      <c r="A31">
        <v>29</v>
      </c>
      <c r="B31">
        <v>127.857522826564</v>
      </c>
      <c r="C31">
        <f t="shared" si="0"/>
        <v>10.005037675584731</v>
      </c>
    </row>
    <row r="32" spans="1:5" ht="12.75">
      <c r="A32">
        <v>30</v>
      </c>
      <c r="B32">
        <v>129.71686661757246</v>
      </c>
      <c r="C32">
        <f t="shared" si="0"/>
        <v>9.979419709206468</v>
      </c>
      <c r="D32">
        <v>11.5</v>
      </c>
      <c r="E32">
        <f>D32-C32</f>
        <v>1.5205802907935322</v>
      </c>
    </row>
    <row r="33" spans="1:3" ht="12.75">
      <c r="A33">
        <v>31</v>
      </c>
      <c r="B33">
        <v>131.5817104034192</v>
      </c>
      <c r="C33">
        <f t="shared" si="0"/>
        <v>9.995435024868755</v>
      </c>
    </row>
    <row r="34" spans="1:3" ht="12.75">
      <c r="A34">
        <v>32</v>
      </c>
      <c r="B34">
        <v>133.44861030034136</v>
      </c>
      <c r="C34">
        <f t="shared" si="0"/>
        <v>10.061811592146057</v>
      </c>
    </row>
    <row r="35" spans="1:3" ht="12.75">
      <c r="A35">
        <v>33</v>
      </c>
      <c r="B35">
        <v>135.31426279072724</v>
      </c>
      <c r="C35">
        <f t="shared" si="0"/>
        <v>10.18673313445828</v>
      </c>
    </row>
    <row r="36" spans="1:3" ht="12.75">
      <c r="A36">
        <v>34</v>
      </c>
      <c r="B36">
        <v>137.1755020165001</v>
      </c>
      <c r="C36">
        <f t="shared" si="0"/>
        <v>10.377663091248905</v>
      </c>
    </row>
    <row r="37" spans="1:5" ht="12.75">
      <c r="A37">
        <v>35</v>
      </c>
      <c r="B37">
        <v>139.02929665724616</v>
      </c>
      <c r="C37">
        <f t="shared" si="0"/>
        <v>10.64119411091724</v>
      </c>
      <c r="D37">
        <v>11.5</v>
      </c>
      <c r="E37">
        <f>D37-C37</f>
        <v>0.8588058890827597</v>
      </c>
    </row>
    <row r="38" spans="1:3" ht="12.75">
      <c r="A38">
        <v>36</v>
      </c>
      <c r="B38">
        <v>140.8727465170557</v>
      </c>
      <c r="C38">
        <f t="shared" si="0"/>
        <v>10.982930235670153</v>
      </c>
    </row>
    <row r="39" spans="1:3" ht="12.75">
      <c r="A39">
        <v>37</v>
      </c>
      <c r="B39">
        <v>142.70307890577595</v>
      </c>
      <c r="C39">
        <f t="shared" si="0"/>
        <v>11.407406326508578</v>
      </c>
    </row>
    <row r="40" spans="1:3" ht="12.75">
      <c r="A40">
        <v>38</v>
      </c>
      <c r="B40">
        <v>144.5176448695019</v>
      </c>
      <c r="C40">
        <f t="shared" si="0"/>
        <v>11.918046388210144</v>
      </c>
    </row>
    <row r="41" spans="1:3" ht="12.75">
      <c r="A41">
        <v>39</v>
      </c>
      <c r="B41">
        <v>146.31391530094714</v>
      </c>
      <c r="C41">
        <f t="shared" si="0"/>
        <v>12.517159653000192</v>
      </c>
    </row>
    <row r="42" spans="1:5" ht="12.75">
      <c r="A42">
        <v>40</v>
      </c>
      <c r="B42">
        <v>148.08947694220421</v>
      </c>
      <c r="C42">
        <f t="shared" si="0"/>
        <v>13.205970881365602</v>
      </c>
      <c r="D42">
        <v>12.5</v>
      </c>
      <c r="E42">
        <f>D42-C42</f>
        <v>-0.7059708813656016</v>
      </c>
    </row>
    <row r="43" spans="1:3" ht="12.75">
      <c r="A43">
        <v>41</v>
      </c>
      <c r="B43">
        <v>149.84202827970805</v>
      </c>
      <c r="C43">
        <f t="shared" si="0"/>
        <v>13.984679556229082</v>
      </c>
    </row>
    <row r="44" spans="1:3" ht="12.75">
      <c r="A44">
        <v>42</v>
      </c>
      <c r="B44">
        <v>151.5693753234033</v>
      </c>
      <c r="C44">
        <f t="shared" si="0"/>
        <v>14.852541581449657</v>
      </c>
    </row>
    <row r="45" spans="1:3" ht="12.75">
      <c r="A45">
        <v>43</v>
      </c>
      <c r="B45">
        <v>153.2694272586789</v>
      </c>
      <c r="C45">
        <f t="shared" si="0"/>
        <v>15.807966733688545</v>
      </c>
    </row>
    <row r="46" spans="1:3" ht="12.75">
      <c r="A46">
        <v>44</v>
      </c>
      <c r="B46">
        <v>154.94019196009458</v>
      </c>
      <c r="C46">
        <f t="shared" si="0"/>
        <v>16.848625357209386</v>
      </c>
    </row>
    <row r="47" spans="1:5" ht="12.75">
      <c r="A47">
        <v>45</v>
      </c>
      <c r="B47">
        <v>156.5797713598488</v>
      </c>
      <c r="C47">
        <f t="shared" si="0"/>
        <v>17.971558481454338</v>
      </c>
      <c r="D47">
        <v>17.5</v>
      </c>
      <c r="E47">
        <f>D47-C47</f>
        <v>-0.47155848145433765</v>
      </c>
    </row>
    <row r="48" spans="1:3" ht="12.75">
      <c r="A48">
        <v>46</v>
      </c>
      <c r="B48">
        <v>158.1863566709153</v>
      </c>
      <c r="C48">
        <f t="shared" si="0"/>
        <v>19.17328651197255</v>
      </c>
    </row>
    <row r="49" spans="1:3" ht="12.75">
      <c r="A49">
        <v>47</v>
      </c>
      <c r="B49">
        <v>159.75822347443187</v>
      </c>
      <c r="C49">
        <f t="shared" si="0"/>
        <v>20.449912738905653</v>
      </c>
    </row>
    <row r="50" spans="1:3" ht="12.75">
      <c r="A50">
        <v>48</v>
      </c>
      <c r="B50">
        <v>161.29372669291322</v>
      </c>
      <c r="C50">
        <f t="shared" si="0"/>
        <v>21.79721899578044</v>
      </c>
    </row>
    <row r="51" spans="1:3" ht="12.75">
      <c r="A51">
        <v>49</v>
      </c>
      <c r="B51">
        <v>162.7912954848782</v>
      </c>
      <c r="C51">
        <f t="shared" si="0"/>
        <v>23.21075179411517</v>
      </c>
    </row>
    <row r="52" spans="1:5" ht="12.75">
      <c r="A52">
        <v>50</v>
      </c>
      <c r="B52">
        <v>164.2494281122705</v>
      </c>
      <c r="C52">
        <f t="shared" si="0"/>
        <v>24.685898102405474</v>
      </c>
      <c r="D52">
        <v>23</v>
      </c>
      <c r="E52">
        <f>D52-C52</f>
        <v>-1.6858981024054742</v>
      </c>
    </row>
    <row r="53" spans="1:3" ht="12.75">
      <c r="A53">
        <v>51</v>
      </c>
      <c r="B53">
        <v>165.6666868494106</v>
      </c>
      <c r="C53">
        <f t="shared" si="0"/>
        <v>26.21795060871642</v>
      </c>
    </row>
    <row r="54" spans="1:3" ht="12.75">
      <c r="A54">
        <v>52</v>
      </c>
      <c r="B54">
        <v>167.04169302099842</v>
      </c>
      <c r="C54">
        <f t="shared" si="0"/>
        <v>27.802162804967622</v>
      </c>
    </row>
    <row r="55" spans="1:3" ht="12.75">
      <c r="A55">
        <v>53</v>
      </c>
      <c r="B55">
        <v>168.37312227681332</v>
      </c>
      <c r="C55">
        <f t="shared" si="0"/>
        <v>29.433794573844295</v>
      </c>
    </row>
    <row r="56" spans="1:3" ht="12.75">
      <c r="A56">
        <v>54</v>
      </c>
      <c r="B56">
        <v>169.6597002322109</v>
      </c>
      <c r="C56">
        <f t="shared" si="0"/>
        <v>31.108149170057885</v>
      </c>
    </row>
    <row r="57" spans="1:5" ht="12.75">
      <c r="A57">
        <v>55</v>
      </c>
      <c r="B57">
        <v>170.9001986263239</v>
      </c>
      <c r="C57">
        <f t="shared" si="0"/>
        <v>32.82060259319985</v>
      </c>
      <c r="D57">
        <v>31</v>
      </c>
      <c r="E57">
        <f>D57-C57</f>
        <v>-1.820602593199851</v>
      </c>
    </row>
    <row r="58" spans="1:3" ht="12.75">
      <c r="A58">
        <v>56</v>
      </c>
      <c r="B58">
        <v>172.09343217410697</v>
      </c>
      <c r="C58">
        <f t="shared" si="0"/>
        <v>34.56662637568681</v>
      </c>
    </row>
    <row r="59" spans="1:3" ht="12.75">
      <c r="A59">
        <v>57</v>
      </c>
      <c r="B59">
        <v>173.23825631407954</v>
      </c>
      <c r="C59">
        <f t="shared" si="0"/>
        <v>36.341804779372666</v>
      </c>
    </row>
    <row r="60" spans="1:3" ht="12.75">
      <c r="A60">
        <v>58</v>
      </c>
      <c r="B60">
        <v>174.33356608085637</v>
      </c>
      <c r="C60">
        <f t="shared" si="0"/>
        <v>38.14184732751974</v>
      </c>
    </row>
    <row r="61" spans="1:3" ht="12.75">
      <c r="A61">
        <v>59</v>
      </c>
      <c r="B61">
        <v>175.37829636021618</v>
      </c>
      <c r="C61">
        <f t="shared" si="0"/>
        <v>39.96259751011462</v>
      </c>
    </row>
    <row r="62" spans="1:5" ht="12.75">
      <c r="A62">
        <v>60</v>
      </c>
      <c r="B62">
        <v>176.37142381429837</v>
      </c>
      <c r="C62">
        <f t="shared" si="0"/>
        <v>41.80003840134859</v>
      </c>
      <c r="D62">
        <v>41</v>
      </c>
      <c r="E62">
        <f>D62-C62</f>
        <v>-0.8000384013485871</v>
      </c>
    </row>
    <row r="63" spans="1:3" ht="12.75">
      <c r="A63">
        <v>61</v>
      </c>
      <c r="B63">
        <v>177.3119707949773</v>
      </c>
      <c r="C63">
        <f t="shared" si="0"/>
        <v>43.65029582656399</v>
      </c>
    </row>
    <row r="64" spans="1:3" ht="12.75">
      <c r="A64">
        <v>62</v>
      </c>
      <c r="B64">
        <v>178.19901159358488</v>
      </c>
      <c r="C64">
        <f t="shared" si="0"/>
        <v>45.509639617572475</v>
      </c>
    </row>
    <row r="65" spans="1:3" ht="12.75">
      <c r="A65">
        <v>63</v>
      </c>
      <c r="B65">
        <v>179.03168140339835</v>
      </c>
      <c r="C65">
        <f t="shared" si="0"/>
        <v>47.37448340341922</v>
      </c>
    </row>
    <row r="66" spans="1:3" ht="12.75">
      <c r="A66">
        <v>64</v>
      </c>
      <c r="B66">
        <v>179.80918839539237</v>
      </c>
      <c r="C66">
        <f t="shared" si="0"/>
        <v>49.24138330034134</v>
      </c>
    </row>
    <row r="67" spans="1:5" ht="12.75">
      <c r="A67">
        <v>65</v>
      </c>
      <c r="B67">
        <v>180.53082932443345</v>
      </c>
      <c r="C67">
        <f aca="true" t="shared" si="1" ref="C67:C130">$F$2+INDEX($B$2:$B$362,MOD(A67+$G$2,360)+1)-IF(ABS($F$2+INDEX($B$2:$B$362,MOD(A67+$G$2,360)+1)-A67)&gt;180,360,0)</f>
        <v>51.10703579072725</v>
      </c>
      <c r="D67">
        <v>50</v>
      </c>
      <c r="E67">
        <f>D67-C67</f>
        <v>-1.1070357907272523</v>
      </c>
    </row>
    <row r="68" spans="1:3" ht="12.75">
      <c r="A68">
        <v>66</v>
      </c>
      <c r="B68">
        <v>181.19600908794348</v>
      </c>
      <c r="C68">
        <f t="shared" si="1"/>
        <v>52.96827501650006</v>
      </c>
    </row>
    <row r="69" spans="1:3" ht="12.75">
      <c r="A69">
        <v>67</v>
      </c>
      <c r="B69">
        <v>181.80426464628775</v>
      </c>
      <c r="C69">
        <f t="shared" si="1"/>
        <v>54.8220696572462</v>
      </c>
    </row>
    <row r="70" spans="1:3" ht="12.75">
      <c r="A70">
        <v>68</v>
      </c>
      <c r="B70">
        <v>182.3552936764118</v>
      </c>
      <c r="C70">
        <f t="shared" si="1"/>
        <v>56.665519517055685</v>
      </c>
    </row>
    <row r="71" spans="1:3" ht="12.75">
      <c r="A71">
        <v>69</v>
      </c>
      <c r="B71">
        <v>182.84898825861836</v>
      </c>
      <c r="C71">
        <f t="shared" si="1"/>
        <v>58.495851905775964</v>
      </c>
    </row>
    <row r="72" spans="1:5" ht="12.75">
      <c r="A72">
        <v>70</v>
      </c>
      <c r="B72">
        <v>183.28547378044112</v>
      </c>
      <c r="C72">
        <f t="shared" si="1"/>
        <v>60.31041786950192</v>
      </c>
      <c r="D72">
        <v>59.5</v>
      </c>
      <c r="E72">
        <f>D72-C72</f>
        <v>-0.8104178695019186</v>
      </c>
    </row>
    <row r="73" spans="1:3" ht="12.75">
      <c r="A73">
        <v>71</v>
      </c>
      <c r="B73">
        <v>183.6651530698407</v>
      </c>
      <c r="C73">
        <f t="shared" si="1"/>
        <v>62.10668830094711</v>
      </c>
    </row>
    <row r="74" spans="1:3" ht="12.75">
      <c r="A74">
        <v>72</v>
      </c>
      <c r="B74">
        <v>183.9887555307251</v>
      </c>
      <c r="C74">
        <f t="shared" si="1"/>
        <v>63.8822499422042</v>
      </c>
    </row>
    <row r="75" spans="1:3" ht="12.75">
      <c r="A75">
        <v>73</v>
      </c>
      <c r="B75">
        <v>184.25739073652394</v>
      </c>
      <c r="C75">
        <f t="shared" si="1"/>
        <v>65.63480127970804</v>
      </c>
    </row>
    <row r="76" spans="1:3" ht="12.75">
      <c r="A76">
        <v>74</v>
      </c>
      <c r="B76">
        <v>184.47260553496517</v>
      </c>
      <c r="C76">
        <f t="shared" si="1"/>
        <v>67.3621483234033</v>
      </c>
    </row>
    <row r="77" spans="1:5" ht="12.75">
      <c r="A77">
        <v>75</v>
      </c>
      <c r="B77">
        <v>184.63644322819977</v>
      </c>
      <c r="C77">
        <f t="shared" si="1"/>
        <v>69.06220025867887</v>
      </c>
      <c r="D77">
        <v>68.5</v>
      </c>
      <c r="E77">
        <f>D77-C77</f>
        <v>-0.562200258678871</v>
      </c>
    </row>
    <row r="78" spans="1:3" ht="12.75">
      <c r="A78">
        <v>76</v>
      </c>
      <c r="B78">
        <v>184.7515028256895</v>
      </c>
      <c r="C78">
        <f t="shared" si="1"/>
        <v>70.73296496009456</v>
      </c>
    </row>
    <row r="79" spans="1:3" ht="12.75">
      <c r="A79">
        <v>77</v>
      </c>
      <c r="B79">
        <v>184.82099574538398</v>
      </c>
      <c r="C79">
        <f t="shared" si="1"/>
        <v>72.3725443598488</v>
      </c>
    </row>
    <row r="80" spans="1:3" ht="12.75">
      <c r="A80">
        <v>78</v>
      </c>
      <c r="B80">
        <v>184.84879670212996</v>
      </c>
      <c r="C80">
        <f t="shared" si="1"/>
        <v>73.97912967091531</v>
      </c>
    </row>
    <row r="81" spans="1:3" ht="12.75">
      <c r="A81">
        <v>79</v>
      </c>
      <c r="B81">
        <v>184.83948493219452</v>
      </c>
      <c r="C81">
        <f t="shared" si="1"/>
        <v>75.55099647443188</v>
      </c>
    </row>
    <row r="82" spans="1:5" ht="12.75">
      <c r="A82">
        <v>80</v>
      </c>
      <c r="B82">
        <v>184.79837144166976</v>
      </c>
      <c r="C82">
        <f t="shared" si="1"/>
        <v>77.08649969291324</v>
      </c>
      <c r="D82">
        <v>76.5</v>
      </c>
      <c r="E82">
        <f>D82-C82</f>
        <v>-0.586499692913236</v>
      </c>
    </row>
    <row r="83" spans="1:3" ht="12.75">
      <c r="A83">
        <v>81</v>
      </c>
      <c r="B83">
        <v>184.73150773425476</v>
      </c>
      <c r="C83">
        <f t="shared" si="1"/>
        <v>78.5840684848782</v>
      </c>
    </row>
    <row r="84" spans="1:3" ht="12.75">
      <c r="A84">
        <v>82</v>
      </c>
      <c r="B84">
        <v>184.64567157856038</v>
      </c>
      <c r="C84">
        <f t="shared" si="1"/>
        <v>80.04220111227048</v>
      </c>
    </row>
    <row r="85" spans="1:3" ht="12.75">
      <c r="A85">
        <v>83</v>
      </c>
      <c r="B85">
        <v>184.54832591705502</v>
      </c>
      <c r="C85">
        <f t="shared" si="1"/>
        <v>81.45945984941062</v>
      </c>
    </row>
    <row r="86" spans="1:3" ht="12.75">
      <c r="A86">
        <v>84</v>
      </c>
      <c r="B86">
        <v>184.4475480691753</v>
      </c>
      <c r="C86">
        <f t="shared" si="1"/>
        <v>82.83446602099843</v>
      </c>
    </row>
    <row r="87" spans="1:5" ht="12.75">
      <c r="A87">
        <v>85</v>
      </c>
      <c r="B87">
        <v>184.35192795703324</v>
      </c>
      <c r="C87">
        <f t="shared" si="1"/>
        <v>84.16589527681336</v>
      </c>
      <c r="D87">
        <v>84</v>
      </c>
      <c r="E87">
        <f>D87-C87</f>
        <v>-0.1658952768133588</v>
      </c>
    </row>
    <row r="88" spans="1:3" ht="12.75">
      <c r="A88">
        <v>86</v>
      </c>
      <c r="B88">
        <v>184.27043612407084</v>
      </c>
      <c r="C88">
        <f t="shared" si="1"/>
        <v>85.45247323221086</v>
      </c>
    </row>
    <row r="89" spans="1:3" ht="12.75">
      <c r="A89">
        <v>87</v>
      </c>
      <c r="B89">
        <v>184.21226467558472</v>
      </c>
      <c r="C89">
        <f t="shared" si="1"/>
        <v>86.69297162632395</v>
      </c>
    </row>
    <row r="90" spans="1:3" ht="12.75">
      <c r="A90">
        <v>88</v>
      </c>
      <c r="B90">
        <v>184.18664670920646</v>
      </c>
      <c r="C90">
        <f t="shared" si="1"/>
        <v>87.88620517410698</v>
      </c>
    </row>
    <row r="91" spans="1:3" ht="12.75">
      <c r="A91">
        <v>89</v>
      </c>
      <c r="B91">
        <v>184.20266202486874</v>
      </c>
      <c r="C91">
        <f t="shared" si="1"/>
        <v>89.03102931407952</v>
      </c>
    </row>
    <row r="92" spans="1:5" ht="12.75">
      <c r="A92">
        <v>90</v>
      </c>
      <c r="B92">
        <v>184.26903859214605</v>
      </c>
      <c r="C92">
        <f t="shared" si="1"/>
        <v>90.12633908085635</v>
      </c>
      <c r="D92">
        <v>90</v>
      </c>
      <c r="E92">
        <f>D92-C92</f>
        <v>-0.12633908085635426</v>
      </c>
    </row>
    <row r="93" spans="1:3" ht="12.75">
      <c r="A93">
        <v>91</v>
      </c>
      <c r="B93">
        <v>-175.60603986554173</v>
      </c>
      <c r="C93">
        <f t="shared" si="1"/>
        <v>91.17106936021617</v>
      </c>
    </row>
    <row r="94" spans="1:3" ht="12.75">
      <c r="A94">
        <v>92</v>
      </c>
      <c r="B94">
        <v>-175.4151099087511</v>
      </c>
      <c r="C94">
        <f t="shared" si="1"/>
        <v>92.16419681429838</v>
      </c>
    </row>
    <row r="95" spans="1:3" ht="12.75">
      <c r="A95">
        <v>93</v>
      </c>
      <c r="B95">
        <v>-175.15157888908277</v>
      </c>
      <c r="C95">
        <f t="shared" si="1"/>
        <v>93.10474379497727</v>
      </c>
    </row>
    <row r="96" spans="1:3" ht="12.75">
      <c r="A96">
        <v>94</v>
      </c>
      <c r="B96">
        <v>-174.80984276432986</v>
      </c>
      <c r="C96">
        <f t="shared" si="1"/>
        <v>93.99178459358491</v>
      </c>
    </row>
    <row r="97" spans="1:5" ht="12.75">
      <c r="A97">
        <v>95</v>
      </c>
      <c r="B97">
        <v>-174.38536667349143</v>
      </c>
      <c r="C97">
        <f t="shared" si="1"/>
        <v>94.82445440339833</v>
      </c>
      <c r="D97">
        <v>95</v>
      </c>
      <c r="E97">
        <f>D97-C97</f>
        <v>0.17554559660166547</v>
      </c>
    </row>
    <row r="98" spans="1:3" ht="12.75">
      <c r="A98">
        <v>96</v>
      </c>
      <c r="B98">
        <v>-173.87472661178987</v>
      </c>
      <c r="C98">
        <f t="shared" si="1"/>
        <v>95.60196139539238</v>
      </c>
    </row>
    <row r="99" spans="1:3" ht="12.75">
      <c r="A99">
        <v>97</v>
      </c>
      <c r="B99">
        <v>-173.27561334699982</v>
      </c>
      <c r="C99">
        <f t="shared" si="1"/>
        <v>96.32360232443348</v>
      </c>
    </row>
    <row r="100" spans="1:3" ht="12.75">
      <c r="A100">
        <v>98</v>
      </c>
      <c r="B100">
        <v>-172.5868021186344</v>
      </c>
      <c r="C100">
        <f t="shared" si="1"/>
        <v>96.98878208794346</v>
      </c>
    </row>
    <row r="101" spans="1:3" ht="12.75">
      <c r="A101">
        <v>99</v>
      </c>
      <c r="B101">
        <v>-171.80809344377093</v>
      </c>
      <c r="C101">
        <f t="shared" si="1"/>
        <v>97.59703764628777</v>
      </c>
    </row>
    <row r="102" spans="1:5" ht="12.75">
      <c r="A102">
        <v>100</v>
      </c>
      <c r="B102">
        <v>-170.94023141855035</v>
      </c>
      <c r="C102">
        <f t="shared" si="1"/>
        <v>98.14806667641179</v>
      </c>
      <c r="D102">
        <v>100</v>
      </c>
      <c r="E102">
        <f>D102-C102</f>
        <v>1.851933323588213</v>
      </c>
    </row>
    <row r="103" spans="1:3" ht="12.75">
      <c r="A103">
        <v>101</v>
      </c>
      <c r="B103">
        <v>-169.98480626631147</v>
      </c>
      <c r="C103">
        <f t="shared" si="1"/>
        <v>98.6417612586184</v>
      </c>
    </row>
    <row r="104" spans="1:3" ht="12.75">
      <c r="A104">
        <v>102</v>
      </c>
      <c r="B104">
        <v>-168.94414764279063</v>
      </c>
      <c r="C104">
        <f t="shared" si="1"/>
        <v>99.07824678044112</v>
      </c>
    </row>
    <row r="105" spans="1:3" ht="12.75">
      <c r="A105">
        <v>103</v>
      </c>
      <c r="B105">
        <v>-167.82121451854567</v>
      </c>
      <c r="C105">
        <f t="shared" si="1"/>
        <v>99.45792606984072</v>
      </c>
    </row>
    <row r="106" spans="1:3" ht="12.75">
      <c r="A106">
        <v>104</v>
      </c>
      <c r="B106">
        <v>-166.61948648802746</v>
      </c>
      <c r="C106">
        <f t="shared" si="1"/>
        <v>99.78152853072505</v>
      </c>
    </row>
    <row r="107" spans="1:5" ht="12.75">
      <c r="A107">
        <v>105</v>
      </c>
      <c r="B107">
        <v>-165.34286026109436</v>
      </c>
      <c r="C107">
        <f t="shared" si="1"/>
        <v>100.05016373652396</v>
      </c>
      <c r="D107">
        <v>101.5</v>
      </c>
      <c r="E107">
        <f>D107-C107</f>
        <v>1.449836263476044</v>
      </c>
    </row>
    <row r="108" spans="1:3" ht="12.75">
      <c r="A108">
        <v>106</v>
      </c>
      <c r="B108">
        <v>-163.99555400421957</v>
      </c>
      <c r="C108">
        <f t="shared" si="1"/>
        <v>100.26537853496518</v>
      </c>
    </row>
    <row r="109" spans="1:3" ht="12.75">
      <c r="A109">
        <v>107</v>
      </c>
      <c r="B109">
        <v>-162.58202120588484</v>
      </c>
      <c r="C109">
        <f t="shared" si="1"/>
        <v>100.42921622819978</v>
      </c>
    </row>
    <row r="110" spans="1:3" ht="12.75">
      <c r="A110">
        <v>108</v>
      </c>
      <c r="B110">
        <v>-161.10687489759454</v>
      </c>
      <c r="C110">
        <f t="shared" si="1"/>
        <v>100.54427582568948</v>
      </c>
    </row>
    <row r="111" spans="1:3" ht="12.75">
      <c r="A111">
        <v>109</v>
      </c>
      <c r="B111">
        <v>-159.5748223912836</v>
      </c>
      <c r="C111">
        <f t="shared" si="1"/>
        <v>100.61376874538401</v>
      </c>
    </row>
    <row r="112" spans="1:5" ht="12.75">
      <c r="A112">
        <v>110</v>
      </c>
      <c r="B112">
        <v>-157.9906101950324</v>
      </c>
      <c r="C112">
        <f t="shared" si="1"/>
        <v>100.64156970212998</v>
      </c>
      <c r="D112">
        <v>102</v>
      </c>
      <c r="E112">
        <f>D112-C112</f>
        <v>1.3584302978700151</v>
      </c>
    </row>
    <row r="113" spans="1:3" ht="12.75">
      <c r="A113">
        <v>111</v>
      </c>
      <c r="B113">
        <v>-156.35897842615572</v>
      </c>
      <c r="C113">
        <f t="shared" si="1"/>
        <v>100.63225793219456</v>
      </c>
    </row>
    <row r="114" spans="1:3" ht="12.75">
      <c r="A114">
        <v>112</v>
      </c>
      <c r="B114">
        <v>-154.68462382994213</v>
      </c>
      <c r="C114">
        <f t="shared" si="1"/>
        <v>100.59114444166978</v>
      </c>
    </row>
    <row r="115" spans="1:3" ht="12.75">
      <c r="A115">
        <v>113</v>
      </c>
      <c r="B115">
        <v>-152.97217040680016</v>
      </c>
      <c r="C115">
        <f t="shared" si="1"/>
        <v>100.52428073425476</v>
      </c>
    </row>
    <row r="116" spans="1:3" ht="12.75">
      <c r="A116">
        <v>114</v>
      </c>
      <c r="B116">
        <v>-151.2261466243132</v>
      </c>
      <c r="C116">
        <f t="shared" si="1"/>
        <v>100.4384445785604</v>
      </c>
    </row>
    <row r="117" spans="1:5" ht="12.75">
      <c r="A117">
        <v>115</v>
      </c>
      <c r="B117">
        <v>-149.45096822062735</v>
      </c>
      <c r="C117">
        <f t="shared" si="1"/>
        <v>100.34109891705499</v>
      </c>
      <c r="D117">
        <v>102</v>
      </c>
      <c r="E117">
        <f>D117-C117</f>
        <v>1.6589010829450075</v>
      </c>
    </row>
    <row r="118" spans="1:3" ht="12.75">
      <c r="A118">
        <v>116</v>
      </c>
      <c r="B118">
        <v>-147.65092567248027</v>
      </c>
      <c r="C118">
        <f t="shared" si="1"/>
        <v>100.24032106917531</v>
      </c>
    </row>
    <row r="119" spans="1:3" ht="12.75">
      <c r="A119">
        <v>117</v>
      </c>
      <c r="B119">
        <v>-145.8301754898854</v>
      </c>
      <c r="C119">
        <f t="shared" si="1"/>
        <v>100.14470095703322</v>
      </c>
    </row>
    <row r="120" spans="1:3" ht="12.75">
      <c r="A120">
        <v>118</v>
      </c>
      <c r="B120">
        <v>-143.99273459865142</v>
      </c>
      <c r="C120">
        <f t="shared" si="1"/>
        <v>100.06320912407084</v>
      </c>
    </row>
    <row r="121" spans="1:3" ht="12.75">
      <c r="A121">
        <v>119</v>
      </c>
      <c r="B121">
        <v>-142.14247717343602</v>
      </c>
      <c r="C121">
        <f t="shared" si="1"/>
        <v>100.00503767558477</v>
      </c>
    </row>
    <row r="122" spans="1:5" ht="12.75">
      <c r="A122">
        <v>120</v>
      </c>
      <c r="B122">
        <v>-140.28313338242754</v>
      </c>
      <c r="C122">
        <f t="shared" si="1"/>
        <v>99.97941970920648</v>
      </c>
      <c r="D122">
        <v>101.5</v>
      </c>
      <c r="E122">
        <f>D122-C122</f>
        <v>1.520580290793518</v>
      </c>
    </row>
    <row r="123" spans="1:3" ht="12.75">
      <c r="A123">
        <v>121</v>
      </c>
      <c r="B123">
        <v>-138.4182895965808</v>
      </c>
      <c r="C123">
        <f t="shared" si="1"/>
        <v>99.99543502486875</v>
      </c>
    </row>
    <row r="124" spans="1:3" ht="12.75">
      <c r="A124">
        <v>122</v>
      </c>
      <c r="B124">
        <v>-136.55138969965867</v>
      </c>
      <c r="C124">
        <f t="shared" si="1"/>
        <v>100.06181159214606</v>
      </c>
    </row>
    <row r="125" spans="1:3" ht="12.75">
      <c r="A125">
        <v>123</v>
      </c>
      <c r="B125">
        <v>-134.68573720927276</v>
      </c>
      <c r="C125">
        <f t="shared" si="1"/>
        <v>100.18673313445831</v>
      </c>
    </row>
    <row r="126" spans="1:3" ht="12.75">
      <c r="A126">
        <v>124</v>
      </c>
      <c r="B126">
        <v>-132.82449798349995</v>
      </c>
      <c r="C126">
        <f t="shared" si="1"/>
        <v>100.37766309124888</v>
      </c>
    </row>
    <row r="127" spans="1:5" ht="12.75">
      <c r="A127">
        <v>125</v>
      </c>
      <c r="B127">
        <v>-130.9707033427538</v>
      </c>
      <c r="C127">
        <f t="shared" si="1"/>
        <v>100.6411941109172</v>
      </c>
      <c r="D127">
        <v>101.5</v>
      </c>
      <c r="E127">
        <f>D127-C127</f>
        <v>0.8588058890828023</v>
      </c>
    </row>
    <row r="128" spans="1:3" ht="12.75">
      <c r="A128">
        <v>126</v>
      </c>
      <c r="B128">
        <v>-129.12725348294433</v>
      </c>
      <c r="C128">
        <f t="shared" si="1"/>
        <v>100.98293023567015</v>
      </c>
    </row>
    <row r="129" spans="1:3" ht="12.75">
      <c r="A129">
        <v>127</v>
      </c>
      <c r="B129">
        <v>-127.29692109422405</v>
      </c>
      <c r="C129">
        <f t="shared" si="1"/>
        <v>101.40740632650854</v>
      </c>
    </row>
    <row r="130" spans="1:3" ht="12.75">
      <c r="A130">
        <v>128</v>
      </c>
      <c r="B130">
        <v>-125.48235513049809</v>
      </c>
      <c r="C130">
        <f t="shared" si="1"/>
        <v>101.91804638821016</v>
      </c>
    </row>
    <row r="131" spans="1:3" ht="12.75">
      <c r="A131">
        <v>129</v>
      </c>
      <c r="B131">
        <v>-123.6860846990529</v>
      </c>
      <c r="C131">
        <f aca="true" t="shared" si="2" ref="C131:C194">$F$2+INDEX($B$2:$B$362,MOD(A131+$G$2,360)+1)-IF(ABS($F$2+INDEX($B$2:$B$362,MOD(A131+$G$2,360)+1)-A131)&gt;180,360,0)</f>
        <v>102.51715965300019</v>
      </c>
    </row>
    <row r="132" spans="1:5" ht="12.75">
      <c r="A132">
        <v>130</v>
      </c>
      <c r="B132">
        <v>-121.91052305779581</v>
      </c>
      <c r="C132">
        <f t="shared" si="2"/>
        <v>103.20597088136563</v>
      </c>
      <c r="D132">
        <v>102.5</v>
      </c>
      <c r="E132">
        <f>D132-C132</f>
        <v>-0.70597088136563</v>
      </c>
    </row>
    <row r="133" spans="1:3" ht="12.75">
      <c r="A133">
        <v>131</v>
      </c>
      <c r="B133">
        <v>-120.15797172029197</v>
      </c>
      <c r="C133">
        <f t="shared" si="2"/>
        <v>103.98467955622908</v>
      </c>
    </row>
    <row r="134" spans="1:3" ht="12.75">
      <c r="A134">
        <v>132</v>
      </c>
      <c r="B134">
        <v>-118.43062467659671</v>
      </c>
      <c r="C134">
        <f t="shared" si="2"/>
        <v>104.85254158144967</v>
      </c>
    </row>
    <row r="135" spans="1:3" ht="12.75">
      <c r="A135">
        <v>133</v>
      </c>
      <c r="B135">
        <v>-116.73057274132114</v>
      </c>
      <c r="C135">
        <f t="shared" si="2"/>
        <v>105.80796673368853</v>
      </c>
    </row>
    <row r="136" spans="1:3" ht="12.75">
      <c r="A136">
        <v>134</v>
      </c>
      <c r="B136">
        <v>-115.05980803990545</v>
      </c>
      <c r="C136">
        <f t="shared" si="2"/>
        <v>106.8486253572094</v>
      </c>
    </row>
    <row r="137" spans="1:5" ht="12.75">
      <c r="A137">
        <v>135</v>
      </c>
      <c r="B137">
        <v>-113.42022864015121</v>
      </c>
      <c r="C137">
        <f t="shared" si="2"/>
        <v>107.97155848145435</v>
      </c>
      <c r="D137">
        <v>107.5</v>
      </c>
      <c r="E137">
        <f>D137-C137</f>
        <v>-0.47155848145435186</v>
      </c>
    </row>
    <row r="138" spans="1:3" ht="12.75">
      <c r="A138">
        <v>136</v>
      </c>
      <c r="B138">
        <v>-111.8136433290847</v>
      </c>
      <c r="C138">
        <f t="shared" si="2"/>
        <v>109.17328651197253</v>
      </c>
    </row>
    <row r="139" spans="1:3" ht="12.75">
      <c r="A139">
        <v>137</v>
      </c>
      <c r="B139">
        <v>-110.24177652556813</v>
      </c>
      <c r="C139">
        <f t="shared" si="2"/>
        <v>110.44991273890568</v>
      </c>
    </row>
    <row r="140" spans="1:3" ht="12.75">
      <c r="A140">
        <v>138</v>
      </c>
      <c r="B140">
        <v>-108.70627330708678</v>
      </c>
      <c r="C140">
        <f t="shared" si="2"/>
        <v>111.79721899578047</v>
      </c>
    </row>
    <row r="141" spans="1:3" ht="12.75">
      <c r="A141">
        <v>139</v>
      </c>
      <c r="B141">
        <v>-107.20870451512181</v>
      </c>
      <c r="C141">
        <f t="shared" si="2"/>
        <v>113.21075179411517</v>
      </c>
    </row>
    <row r="142" spans="1:5" ht="12.75">
      <c r="A142">
        <v>140</v>
      </c>
      <c r="B142">
        <v>-105.75057188772954</v>
      </c>
      <c r="C142">
        <f t="shared" si="2"/>
        <v>114.68589810240547</v>
      </c>
      <c r="D142">
        <v>113</v>
      </c>
      <c r="E142">
        <f>D142-C142</f>
        <v>-1.6858981024054742</v>
      </c>
    </row>
    <row r="143" spans="1:3" ht="12.75">
      <c r="A143">
        <v>141</v>
      </c>
      <c r="B143">
        <v>-104.33331315058939</v>
      </c>
      <c r="C143">
        <f t="shared" si="2"/>
        <v>116.21795060871645</v>
      </c>
    </row>
    <row r="144" spans="1:3" ht="12.75">
      <c r="A144">
        <v>142</v>
      </c>
      <c r="B144">
        <v>-102.95830697900158</v>
      </c>
      <c r="C144">
        <f t="shared" si="2"/>
        <v>117.80216280496762</v>
      </c>
    </row>
    <row r="145" spans="1:3" ht="12.75">
      <c r="A145">
        <v>143</v>
      </c>
      <c r="B145">
        <v>-101.62687772318665</v>
      </c>
      <c r="C145">
        <f t="shared" si="2"/>
        <v>119.4337945738443</v>
      </c>
    </row>
    <row r="146" spans="1:3" ht="12.75">
      <c r="A146">
        <v>144</v>
      </c>
      <c r="B146">
        <v>-100.34029976778915</v>
      </c>
      <c r="C146">
        <f t="shared" si="2"/>
        <v>121.10814917005791</v>
      </c>
    </row>
    <row r="147" spans="1:5" ht="12.75">
      <c r="A147">
        <v>145</v>
      </c>
      <c r="B147">
        <v>-99.09980137367606</v>
      </c>
      <c r="C147">
        <f t="shared" si="2"/>
        <v>122.82060259319985</v>
      </c>
      <c r="D147">
        <v>121</v>
      </c>
      <c r="E147">
        <f>D147-C147</f>
        <v>-1.820602593199851</v>
      </c>
    </row>
    <row r="148" spans="1:3" ht="12.75">
      <c r="A148">
        <v>146</v>
      </c>
      <c r="B148">
        <v>-97.90656782589303</v>
      </c>
      <c r="C148">
        <f t="shared" si="2"/>
        <v>124.56662637568682</v>
      </c>
    </row>
    <row r="149" spans="1:3" ht="12.75">
      <c r="A149">
        <v>147</v>
      </c>
      <c r="B149">
        <v>-96.7617436859205</v>
      </c>
      <c r="C149">
        <f t="shared" si="2"/>
        <v>126.34180477937264</v>
      </c>
    </row>
    <row r="150" spans="1:3" ht="12.75">
      <c r="A150">
        <v>148</v>
      </c>
      <c r="B150">
        <v>-95.66643391914366</v>
      </c>
      <c r="C150">
        <f t="shared" si="2"/>
        <v>128.14184732751974</v>
      </c>
    </row>
    <row r="151" spans="1:3" ht="12.75">
      <c r="A151">
        <v>149</v>
      </c>
      <c r="B151">
        <v>-94.62170363978385</v>
      </c>
      <c r="C151">
        <f t="shared" si="2"/>
        <v>129.96259751011456</v>
      </c>
    </row>
    <row r="152" spans="1:5" ht="12.75">
      <c r="A152">
        <v>150</v>
      </c>
      <c r="B152">
        <v>-93.62857618570163</v>
      </c>
      <c r="C152">
        <f t="shared" si="2"/>
        <v>131.8000384013486</v>
      </c>
      <c r="D152">
        <v>131</v>
      </c>
      <c r="E152">
        <f>D152-C152</f>
        <v>-0.8000384013485871</v>
      </c>
    </row>
    <row r="153" spans="1:3" ht="12.75">
      <c r="A153">
        <v>151</v>
      </c>
      <c r="B153">
        <v>-92.68802920502274</v>
      </c>
      <c r="C153">
        <f t="shared" si="2"/>
        <v>133.650295826564</v>
      </c>
    </row>
    <row r="154" spans="1:3" ht="12.75">
      <c r="A154">
        <v>152</v>
      </c>
      <c r="B154">
        <v>-91.8009884064151</v>
      </c>
      <c r="C154">
        <f t="shared" si="2"/>
        <v>135.5096396175725</v>
      </c>
    </row>
    <row r="155" spans="1:3" ht="12.75">
      <c r="A155">
        <v>153</v>
      </c>
      <c r="B155">
        <v>-90.96831859660168</v>
      </c>
      <c r="C155">
        <f t="shared" si="2"/>
        <v>137.37448340341916</v>
      </c>
    </row>
    <row r="156" spans="1:3" ht="12.75">
      <c r="A156">
        <v>154</v>
      </c>
      <c r="B156">
        <v>-90.19081160460763</v>
      </c>
      <c r="C156">
        <f t="shared" si="2"/>
        <v>139.24138330034134</v>
      </c>
    </row>
    <row r="157" spans="1:5" ht="12.75">
      <c r="A157">
        <v>155</v>
      </c>
      <c r="B157">
        <v>-89.46917067556653</v>
      </c>
      <c r="C157">
        <f t="shared" si="2"/>
        <v>141.10703579072728</v>
      </c>
      <c r="D157">
        <v>140</v>
      </c>
      <c r="E157">
        <f>D157-C157</f>
        <v>-1.1070357907272808</v>
      </c>
    </row>
    <row r="158" spans="1:3" ht="12.75">
      <c r="A158">
        <v>156</v>
      </c>
      <c r="B158">
        <v>-88.80399091205655</v>
      </c>
      <c r="C158">
        <f t="shared" si="2"/>
        <v>142.9682750165001</v>
      </c>
    </row>
    <row r="159" spans="1:3" ht="12.75">
      <c r="A159">
        <v>157</v>
      </c>
      <c r="B159">
        <v>-88.19573535371224</v>
      </c>
      <c r="C159">
        <f t="shared" si="2"/>
        <v>144.82206965724623</v>
      </c>
    </row>
    <row r="160" spans="1:3" ht="12.75">
      <c r="A160">
        <v>158</v>
      </c>
      <c r="B160">
        <v>-87.64470632358822</v>
      </c>
      <c r="C160">
        <f t="shared" si="2"/>
        <v>146.66551951705569</v>
      </c>
    </row>
    <row r="161" spans="1:3" ht="12.75">
      <c r="A161">
        <v>159</v>
      </c>
      <c r="B161">
        <v>-87.15101174138161</v>
      </c>
      <c r="C161">
        <f t="shared" si="2"/>
        <v>148.49585190577596</v>
      </c>
    </row>
    <row r="162" spans="1:5" ht="12.75">
      <c r="A162">
        <v>160</v>
      </c>
      <c r="B162">
        <v>-86.71452621955889</v>
      </c>
      <c r="C162">
        <f t="shared" si="2"/>
        <v>150.31041786950192</v>
      </c>
      <c r="D162">
        <v>149.5</v>
      </c>
      <c r="E162">
        <f>D162-C162</f>
        <v>-0.8104178695019186</v>
      </c>
    </row>
    <row r="163" spans="1:3" ht="12.75">
      <c r="A163">
        <v>161</v>
      </c>
      <c r="B163">
        <v>-86.33484693015929</v>
      </c>
      <c r="C163">
        <f t="shared" si="2"/>
        <v>152.10668830094716</v>
      </c>
    </row>
    <row r="164" spans="1:3" ht="12.75">
      <c r="A164">
        <v>162</v>
      </c>
      <c r="B164">
        <v>-86.01124446927496</v>
      </c>
      <c r="C164">
        <f t="shared" si="2"/>
        <v>153.8822499422042</v>
      </c>
    </row>
    <row r="165" spans="1:3" ht="12.75">
      <c r="A165">
        <v>163</v>
      </c>
      <c r="B165">
        <v>-85.74260926347606</v>
      </c>
      <c r="C165">
        <f t="shared" si="2"/>
        <v>155.63480127970806</v>
      </c>
    </row>
    <row r="166" spans="1:3" ht="12.75">
      <c r="A166">
        <v>164</v>
      </c>
      <c r="B166">
        <v>-85.52739446503483</v>
      </c>
      <c r="C166">
        <f t="shared" si="2"/>
        <v>157.3621483234033</v>
      </c>
    </row>
    <row r="167" spans="1:5" ht="12.75">
      <c r="A167">
        <v>165</v>
      </c>
      <c r="B167">
        <v>-85.36355677180023</v>
      </c>
      <c r="C167">
        <f t="shared" si="2"/>
        <v>159.06220025867887</v>
      </c>
      <c r="D167">
        <v>158.5</v>
      </c>
      <c r="E167">
        <f>D167-C167</f>
        <v>-0.562200258678871</v>
      </c>
    </row>
    <row r="168" spans="1:3" ht="12.75">
      <c r="A168">
        <v>166</v>
      </c>
      <c r="B168">
        <v>-85.24849717431053</v>
      </c>
      <c r="C168">
        <f t="shared" si="2"/>
        <v>160.73296496009456</v>
      </c>
    </row>
    <row r="169" spans="1:3" ht="12.75">
      <c r="A169">
        <v>167</v>
      </c>
      <c r="B169">
        <v>-85.179004254616</v>
      </c>
      <c r="C169">
        <f t="shared" si="2"/>
        <v>162.3725443598488</v>
      </c>
    </row>
    <row r="170" spans="1:3" ht="12.75">
      <c r="A170">
        <v>168</v>
      </c>
      <c r="B170">
        <v>-85.15120329787003</v>
      </c>
      <c r="C170">
        <f t="shared" si="2"/>
        <v>163.9791296709153</v>
      </c>
    </row>
    <row r="171" spans="1:3" ht="12.75">
      <c r="A171">
        <v>169</v>
      </c>
      <c r="B171">
        <v>-85.16051506780545</v>
      </c>
      <c r="C171">
        <f t="shared" si="2"/>
        <v>165.55099647443188</v>
      </c>
    </row>
    <row r="172" spans="1:5" ht="12.75">
      <c r="A172">
        <v>170</v>
      </c>
      <c r="B172">
        <v>-85.20162855833023</v>
      </c>
      <c r="C172">
        <f t="shared" si="2"/>
        <v>167.08649969291324</v>
      </c>
      <c r="D172">
        <v>166.5</v>
      </c>
      <c r="E172">
        <f>D172-C172</f>
        <v>-0.586499692913236</v>
      </c>
    </row>
    <row r="173" spans="1:3" ht="12.75">
      <c r="A173">
        <v>171</v>
      </c>
      <c r="B173">
        <v>-85.26849226574525</v>
      </c>
      <c r="C173">
        <f t="shared" si="2"/>
        <v>168.5840684848782</v>
      </c>
    </row>
    <row r="174" spans="1:3" ht="12.75">
      <c r="A174">
        <v>172</v>
      </c>
      <c r="B174">
        <v>-85.35432842143962</v>
      </c>
      <c r="C174">
        <f t="shared" si="2"/>
        <v>170.0422011122705</v>
      </c>
    </row>
    <row r="175" spans="1:3" ht="12.75">
      <c r="A175">
        <v>173</v>
      </c>
      <c r="B175">
        <v>-85.45167408294502</v>
      </c>
      <c r="C175">
        <f t="shared" si="2"/>
        <v>171.4594598494106</v>
      </c>
    </row>
    <row r="176" spans="1:3" ht="12.75">
      <c r="A176">
        <v>174</v>
      </c>
      <c r="B176">
        <v>-85.5524519308247</v>
      </c>
      <c r="C176">
        <f t="shared" si="2"/>
        <v>172.8344660209985</v>
      </c>
    </row>
    <row r="177" spans="1:5" ht="12.75">
      <c r="A177">
        <v>175</v>
      </c>
      <c r="B177">
        <v>-85.64807204296679</v>
      </c>
      <c r="C177">
        <f t="shared" si="2"/>
        <v>174.16589527681336</v>
      </c>
      <c r="D177">
        <v>174</v>
      </c>
      <c r="E177">
        <f>D177-C177</f>
        <v>-0.1658952768133588</v>
      </c>
    </row>
    <row r="178" spans="1:3" ht="12.75">
      <c r="A178">
        <v>176</v>
      </c>
      <c r="B178">
        <v>-85.72956387592917</v>
      </c>
      <c r="C178">
        <f t="shared" si="2"/>
        <v>175.45247323221088</v>
      </c>
    </row>
    <row r="179" spans="1:3" ht="12.75">
      <c r="A179">
        <v>177</v>
      </c>
      <c r="B179">
        <v>-85.78773532441524</v>
      </c>
      <c r="C179">
        <f t="shared" si="2"/>
        <v>176.69297162632392</v>
      </c>
    </row>
    <row r="180" spans="1:3" ht="12.75">
      <c r="A180">
        <v>178</v>
      </c>
      <c r="B180">
        <v>-85.81335329079353</v>
      </c>
      <c r="C180">
        <f t="shared" si="2"/>
        <v>177.886205174107</v>
      </c>
    </row>
    <row r="181" spans="1:3" ht="12.75">
      <c r="A181">
        <v>179</v>
      </c>
      <c r="B181">
        <v>-85.79733797513126</v>
      </c>
      <c r="C181">
        <f t="shared" si="2"/>
        <v>179.03102931407955</v>
      </c>
    </row>
    <row r="182" spans="1:5" ht="12.75">
      <c r="A182">
        <v>180</v>
      </c>
      <c r="B182">
        <v>-85.73096140785395</v>
      </c>
      <c r="C182">
        <f t="shared" si="2"/>
        <v>180.12633908085638</v>
      </c>
      <c r="D182">
        <v>180</v>
      </c>
      <c r="E182">
        <f>D182-C182</f>
        <v>-0.12633908085638268</v>
      </c>
    </row>
    <row r="183" spans="1:3" ht="12.75">
      <c r="A183">
        <v>181</v>
      </c>
      <c r="B183">
        <v>-85.6060398655417</v>
      </c>
      <c r="C183">
        <f t="shared" si="2"/>
        <v>181.17106936021617</v>
      </c>
    </row>
    <row r="184" spans="1:3" ht="12.75">
      <c r="A184">
        <v>182</v>
      </c>
      <c r="B184">
        <v>-85.41510990875113</v>
      </c>
      <c r="C184">
        <f t="shared" si="2"/>
        <v>182.16419681429835</v>
      </c>
    </row>
    <row r="185" spans="1:3" ht="12.75">
      <c r="A185">
        <v>183</v>
      </c>
      <c r="B185">
        <v>-85.15157888908281</v>
      </c>
      <c r="C185">
        <f t="shared" si="2"/>
        <v>183.1047437949773</v>
      </c>
    </row>
    <row r="186" spans="1:3" ht="12.75">
      <c r="A186">
        <v>184</v>
      </c>
      <c r="B186">
        <v>-84.80984276432986</v>
      </c>
      <c r="C186">
        <f t="shared" si="2"/>
        <v>183.9917845935849</v>
      </c>
    </row>
    <row r="187" spans="1:5" ht="12.75">
      <c r="A187">
        <v>185</v>
      </c>
      <c r="B187">
        <v>-84.38536667349148</v>
      </c>
      <c r="C187">
        <f t="shared" si="2"/>
        <v>184.82445440339833</v>
      </c>
      <c r="D187">
        <v>185</v>
      </c>
      <c r="E187">
        <f>D187-C187</f>
        <v>0.17554559660166547</v>
      </c>
    </row>
    <row r="188" spans="1:3" ht="12.75">
      <c r="A188">
        <v>186</v>
      </c>
      <c r="B188">
        <v>-83.87472661178985</v>
      </c>
      <c r="C188">
        <f t="shared" si="2"/>
        <v>185.60196139539235</v>
      </c>
    </row>
    <row r="189" spans="1:3" ht="12.75">
      <c r="A189">
        <v>187</v>
      </c>
      <c r="B189">
        <v>-83.27561334699982</v>
      </c>
      <c r="C189">
        <f t="shared" si="2"/>
        <v>186.32360232443352</v>
      </c>
    </row>
    <row r="190" spans="1:3" ht="12.75">
      <c r="A190">
        <v>188</v>
      </c>
      <c r="B190">
        <v>-82.58680211863438</v>
      </c>
      <c r="C190">
        <f t="shared" si="2"/>
        <v>186.9887820879435</v>
      </c>
    </row>
    <row r="191" spans="1:3" ht="12.75">
      <c r="A191">
        <v>189</v>
      </c>
      <c r="B191">
        <v>-81.80809344377093</v>
      </c>
      <c r="C191">
        <f t="shared" si="2"/>
        <v>187.5970376462878</v>
      </c>
    </row>
    <row r="192" spans="1:5" ht="12.75">
      <c r="A192">
        <v>190</v>
      </c>
      <c r="B192">
        <v>-80.94023141855034</v>
      </c>
      <c r="C192">
        <f t="shared" si="2"/>
        <v>188.1480666764118</v>
      </c>
      <c r="D192">
        <v>190</v>
      </c>
      <c r="E192">
        <f>D192-C192</f>
        <v>1.851933323588213</v>
      </c>
    </row>
    <row r="193" spans="1:3" ht="12.75">
      <c r="A193">
        <v>191</v>
      </c>
      <c r="B193">
        <v>-79.98480626631148</v>
      </c>
      <c r="C193">
        <f t="shared" si="2"/>
        <v>188.64176125861837</v>
      </c>
    </row>
    <row r="194" spans="1:3" ht="12.75">
      <c r="A194">
        <v>192</v>
      </c>
      <c r="B194">
        <v>-78.94414764279061</v>
      </c>
      <c r="C194">
        <f t="shared" si="2"/>
        <v>189.07824678044113</v>
      </c>
    </row>
    <row r="195" spans="1:3" ht="12.75">
      <c r="A195">
        <v>193</v>
      </c>
      <c r="B195">
        <v>-77.82121451854566</v>
      </c>
      <c r="C195">
        <f aca="true" t="shared" si="3" ref="C195:C258">$F$2+INDEX($B$2:$B$362,MOD(A195+$G$2,360)+1)-IF(ABS($F$2+INDEX($B$2:$B$362,MOD(A195+$G$2,360)+1)-A195)&gt;180,360,0)</f>
        <v>189.4579260698407</v>
      </c>
    </row>
    <row r="196" spans="1:3" ht="12.75">
      <c r="A196">
        <v>194</v>
      </c>
      <c r="B196">
        <v>-76.61948648802748</v>
      </c>
      <c r="C196">
        <f t="shared" si="3"/>
        <v>189.78152853072507</v>
      </c>
    </row>
    <row r="197" spans="1:5" ht="12.75">
      <c r="A197">
        <v>195</v>
      </c>
      <c r="B197">
        <v>-75.34286026109433</v>
      </c>
      <c r="C197">
        <f t="shared" si="3"/>
        <v>190.05016373652393</v>
      </c>
      <c r="D197">
        <v>191.5</v>
      </c>
      <c r="E197">
        <f>D197-C197</f>
        <v>1.4498362634760724</v>
      </c>
    </row>
    <row r="198" spans="1:3" ht="12.75">
      <c r="A198">
        <v>196</v>
      </c>
      <c r="B198">
        <v>-73.99555400421954</v>
      </c>
      <c r="C198">
        <f t="shared" si="3"/>
        <v>190.26537853496524</v>
      </c>
    </row>
    <row r="199" spans="1:3" ht="12.75">
      <c r="A199">
        <v>197</v>
      </c>
      <c r="B199">
        <v>-72.58202120588484</v>
      </c>
      <c r="C199">
        <f t="shared" si="3"/>
        <v>190.42921622819978</v>
      </c>
    </row>
    <row r="200" spans="1:3" ht="12.75">
      <c r="A200">
        <v>198</v>
      </c>
      <c r="B200">
        <v>-71.10687489759454</v>
      </c>
      <c r="C200">
        <f t="shared" si="3"/>
        <v>190.5442758256895</v>
      </c>
    </row>
    <row r="201" spans="1:3" ht="12.75">
      <c r="A201">
        <v>199</v>
      </c>
      <c r="B201">
        <v>-69.57482239128356</v>
      </c>
      <c r="C201">
        <f t="shared" si="3"/>
        <v>190.613768745384</v>
      </c>
    </row>
    <row r="202" spans="1:5" ht="12.75">
      <c r="A202">
        <v>200</v>
      </c>
      <c r="B202">
        <v>-67.99061019503239</v>
      </c>
      <c r="C202">
        <f t="shared" si="3"/>
        <v>190.64156970212997</v>
      </c>
      <c r="D202">
        <v>192</v>
      </c>
      <c r="E202">
        <f>D202-C202</f>
        <v>1.3584302978700293</v>
      </c>
    </row>
    <row r="203" spans="1:3" ht="12.75">
      <c r="A203">
        <v>201</v>
      </c>
      <c r="B203">
        <v>-66.35897842615572</v>
      </c>
      <c r="C203">
        <f t="shared" si="3"/>
        <v>190.6322579321946</v>
      </c>
    </row>
    <row r="204" spans="1:3" ht="12.75">
      <c r="A204">
        <v>202</v>
      </c>
      <c r="B204">
        <v>-64.6846238299421</v>
      </c>
      <c r="C204">
        <f t="shared" si="3"/>
        <v>190.59114444166983</v>
      </c>
    </row>
    <row r="205" spans="1:3" ht="12.75">
      <c r="A205">
        <v>203</v>
      </c>
      <c r="B205">
        <v>-62.97217040680015</v>
      </c>
      <c r="C205">
        <f t="shared" si="3"/>
        <v>190.52428073425477</v>
      </c>
    </row>
    <row r="206" spans="1:3" ht="12.75">
      <c r="A206">
        <v>204</v>
      </c>
      <c r="B206">
        <v>-61.22614662431319</v>
      </c>
      <c r="C206">
        <f t="shared" si="3"/>
        <v>190.4384445785604</v>
      </c>
    </row>
    <row r="207" spans="1:5" ht="12.75">
      <c r="A207">
        <v>205</v>
      </c>
      <c r="B207">
        <v>-59.450968220627374</v>
      </c>
      <c r="C207">
        <f t="shared" si="3"/>
        <v>190.34109891705504</v>
      </c>
      <c r="D207">
        <v>192</v>
      </c>
      <c r="E207">
        <f>D207-C207</f>
        <v>1.6589010829449649</v>
      </c>
    </row>
    <row r="208" spans="1:3" ht="12.75">
      <c r="A208">
        <v>206</v>
      </c>
      <c r="B208">
        <v>-57.65092567248027</v>
      </c>
      <c r="C208">
        <f t="shared" si="3"/>
        <v>190.24032106917537</v>
      </c>
    </row>
    <row r="209" spans="1:3" ht="12.75">
      <c r="A209">
        <v>207</v>
      </c>
      <c r="B209">
        <v>-55.830175489885434</v>
      </c>
      <c r="C209">
        <f t="shared" si="3"/>
        <v>190.14470095703322</v>
      </c>
    </row>
    <row r="210" spans="1:3" ht="12.75">
      <c r="A210">
        <v>208</v>
      </c>
      <c r="B210">
        <v>-53.992734598651424</v>
      </c>
      <c r="C210">
        <f t="shared" si="3"/>
        <v>190.0632091240708</v>
      </c>
    </row>
    <row r="211" spans="1:3" ht="12.75">
      <c r="A211">
        <v>209</v>
      </c>
      <c r="B211">
        <v>-52.142477173436035</v>
      </c>
      <c r="C211">
        <f t="shared" si="3"/>
        <v>190.00503767558473</v>
      </c>
    </row>
    <row r="212" spans="1:5" ht="12.75">
      <c r="A212">
        <v>210</v>
      </c>
      <c r="B212">
        <v>-50.28313338242751</v>
      </c>
      <c r="C212">
        <f t="shared" si="3"/>
        <v>189.9794197092065</v>
      </c>
      <c r="D212">
        <v>191.5</v>
      </c>
      <c r="E212">
        <f>D212-C212</f>
        <v>1.5205802907935038</v>
      </c>
    </row>
    <row r="213" spans="1:3" ht="12.75">
      <c r="A213">
        <v>211</v>
      </c>
      <c r="B213">
        <v>-48.418289596580834</v>
      </c>
      <c r="C213">
        <f t="shared" si="3"/>
        <v>189.99543502486875</v>
      </c>
    </row>
    <row r="214" spans="1:3" ht="12.75">
      <c r="A214">
        <v>212</v>
      </c>
      <c r="B214">
        <v>-46.55138969965866</v>
      </c>
      <c r="C214">
        <f t="shared" si="3"/>
        <v>190.06181159214603</v>
      </c>
    </row>
    <row r="215" spans="1:3" ht="12.75">
      <c r="A215">
        <v>213</v>
      </c>
      <c r="B215">
        <v>-44.68573720927274</v>
      </c>
      <c r="C215">
        <f t="shared" si="3"/>
        <v>190.18673313445828</v>
      </c>
    </row>
    <row r="216" spans="1:3" ht="12.75">
      <c r="A216">
        <v>214</v>
      </c>
      <c r="B216">
        <v>-42.824497983499924</v>
      </c>
      <c r="C216">
        <f t="shared" si="3"/>
        <v>190.3776630912489</v>
      </c>
    </row>
    <row r="217" spans="1:5" ht="12.75">
      <c r="A217">
        <v>215</v>
      </c>
      <c r="B217">
        <v>-40.970703342753794</v>
      </c>
      <c r="C217">
        <f t="shared" si="3"/>
        <v>190.64119411091724</v>
      </c>
      <c r="D217">
        <v>191.5</v>
      </c>
      <c r="E217">
        <f>D217-C217</f>
        <v>0.8588058890827597</v>
      </c>
    </row>
    <row r="218" spans="1:3" ht="12.75">
      <c r="A218">
        <v>216</v>
      </c>
      <c r="B218">
        <v>-39.12725348294433</v>
      </c>
      <c r="C218">
        <f t="shared" si="3"/>
        <v>190.98293023567015</v>
      </c>
    </row>
    <row r="219" spans="1:3" ht="12.75">
      <c r="A219">
        <v>217</v>
      </c>
      <c r="B219">
        <v>-37.29692109422403</v>
      </c>
      <c r="C219">
        <f t="shared" si="3"/>
        <v>191.40740632650855</v>
      </c>
    </row>
    <row r="220" spans="1:3" ht="12.75">
      <c r="A220">
        <v>218</v>
      </c>
      <c r="B220">
        <v>-35.48235513049809</v>
      </c>
      <c r="C220">
        <f t="shared" si="3"/>
        <v>191.9180463882101</v>
      </c>
    </row>
    <row r="221" spans="1:3" ht="12.75">
      <c r="A221">
        <v>219</v>
      </c>
      <c r="B221">
        <v>-33.68608469905285</v>
      </c>
      <c r="C221">
        <f t="shared" si="3"/>
        <v>192.51715965300022</v>
      </c>
    </row>
    <row r="222" spans="1:5" ht="12.75">
      <c r="A222">
        <v>220</v>
      </c>
      <c r="B222">
        <v>-31.910523057795814</v>
      </c>
      <c r="C222">
        <f t="shared" si="3"/>
        <v>193.20597088136563</v>
      </c>
      <c r="D222">
        <v>192.5</v>
      </c>
      <c r="E222">
        <f>D222-C222</f>
        <v>-0.70597088136563</v>
      </c>
    </row>
    <row r="223" spans="1:3" ht="12.75">
      <c r="A223">
        <v>221</v>
      </c>
      <c r="B223">
        <v>-30.157971720291954</v>
      </c>
      <c r="C223">
        <f t="shared" si="3"/>
        <v>193.98467955622908</v>
      </c>
    </row>
    <row r="224" spans="1:3" ht="12.75">
      <c r="A224">
        <v>222</v>
      </c>
      <c r="B224">
        <v>-28.430624676596707</v>
      </c>
      <c r="C224">
        <f t="shared" si="3"/>
        <v>194.85254158144966</v>
      </c>
    </row>
    <row r="225" spans="1:3" ht="12.75">
      <c r="A225">
        <v>223</v>
      </c>
      <c r="B225">
        <v>-26.730572741321133</v>
      </c>
      <c r="C225">
        <f t="shared" si="3"/>
        <v>195.80796673368854</v>
      </c>
    </row>
    <row r="226" spans="1:3" ht="12.75">
      <c r="A226">
        <v>224</v>
      </c>
      <c r="B226">
        <v>-25.059808039905455</v>
      </c>
      <c r="C226">
        <f t="shared" si="3"/>
        <v>196.8486253572094</v>
      </c>
    </row>
    <row r="227" spans="1:5" ht="12.75">
      <c r="A227">
        <v>225</v>
      </c>
      <c r="B227">
        <v>-23.42022864015121</v>
      </c>
      <c r="C227">
        <f t="shared" si="3"/>
        <v>197.97155848145434</v>
      </c>
      <c r="D227">
        <v>197.5</v>
      </c>
      <c r="E227">
        <f>D227-C227</f>
        <v>-0.47155848145433765</v>
      </c>
    </row>
    <row r="228" spans="1:3" ht="12.75">
      <c r="A228">
        <v>226</v>
      </c>
      <c r="B228">
        <v>-21.813643329084698</v>
      </c>
      <c r="C228">
        <f t="shared" si="3"/>
        <v>199.17328651197252</v>
      </c>
    </row>
    <row r="229" spans="1:3" ht="12.75">
      <c r="A229">
        <v>227</v>
      </c>
      <c r="B229">
        <v>-20.241776525568127</v>
      </c>
      <c r="C229">
        <f t="shared" si="3"/>
        <v>200.44991273890565</v>
      </c>
    </row>
    <row r="230" spans="1:3" ht="12.75">
      <c r="A230">
        <v>228</v>
      </c>
      <c r="B230">
        <v>-18.706273307086782</v>
      </c>
      <c r="C230">
        <f t="shared" si="3"/>
        <v>201.7972189957805</v>
      </c>
    </row>
    <row r="231" spans="1:3" ht="12.75">
      <c r="A231">
        <v>229</v>
      </c>
      <c r="B231">
        <v>-17.20870451512181</v>
      </c>
      <c r="C231">
        <f t="shared" si="3"/>
        <v>203.21075179411517</v>
      </c>
    </row>
    <row r="232" spans="1:5" ht="12.75">
      <c r="A232">
        <v>230</v>
      </c>
      <c r="B232">
        <v>-15.75057188772952</v>
      </c>
      <c r="C232">
        <f t="shared" si="3"/>
        <v>204.68589810240547</v>
      </c>
      <c r="D232">
        <v>203</v>
      </c>
      <c r="E232">
        <f>D232-C232</f>
        <v>-1.6858981024054742</v>
      </c>
    </row>
    <row r="233" spans="1:3" ht="12.75">
      <c r="A233">
        <v>231</v>
      </c>
      <c r="B233">
        <v>-14.333313150589419</v>
      </c>
      <c r="C233">
        <f t="shared" si="3"/>
        <v>206.21795060871645</v>
      </c>
    </row>
    <row r="234" spans="1:3" ht="12.75">
      <c r="A234">
        <v>232</v>
      </c>
      <c r="B234">
        <v>-12.958306979001534</v>
      </c>
      <c r="C234">
        <f t="shared" si="3"/>
        <v>207.80216280496762</v>
      </c>
    </row>
    <row r="235" spans="1:3" ht="12.75">
      <c r="A235">
        <v>233</v>
      </c>
      <c r="B235">
        <v>-11.62687772318666</v>
      </c>
      <c r="C235">
        <f t="shared" si="3"/>
        <v>209.4337945738443</v>
      </c>
    </row>
    <row r="236" spans="1:3" ht="12.75">
      <c r="A236">
        <v>234</v>
      </c>
      <c r="B236">
        <v>-10.340299767789126</v>
      </c>
      <c r="C236">
        <f t="shared" si="3"/>
        <v>211.10814917005786</v>
      </c>
    </row>
    <row r="237" spans="1:5" ht="12.75">
      <c r="A237">
        <v>235</v>
      </c>
      <c r="B237">
        <v>-9.099801373676101</v>
      </c>
      <c r="C237">
        <f t="shared" si="3"/>
        <v>212.82060259319985</v>
      </c>
      <c r="D237">
        <v>211</v>
      </c>
      <c r="E237">
        <f>D237-C237</f>
        <v>-1.820602593199851</v>
      </c>
    </row>
    <row r="238" spans="1:3" ht="12.75">
      <c r="A238">
        <v>236</v>
      </c>
      <c r="B238">
        <v>-7.906567825893006</v>
      </c>
      <c r="C238">
        <f t="shared" si="3"/>
        <v>214.56662637568678</v>
      </c>
    </row>
    <row r="239" spans="1:3" ht="12.75">
      <c r="A239">
        <v>237</v>
      </c>
      <c r="B239">
        <v>-6.761743685920472</v>
      </c>
      <c r="C239">
        <f t="shared" si="3"/>
        <v>216.3418047793727</v>
      </c>
    </row>
    <row r="240" spans="1:3" ht="12.75">
      <c r="A240">
        <v>238</v>
      </c>
      <c r="B240">
        <v>-5.666433919143643</v>
      </c>
      <c r="C240">
        <f t="shared" si="3"/>
        <v>218.1418473275197</v>
      </c>
    </row>
    <row r="241" spans="1:3" ht="12.75">
      <c r="A241">
        <v>239</v>
      </c>
      <c r="B241">
        <v>-4.621703639783846</v>
      </c>
      <c r="C241">
        <f t="shared" si="3"/>
        <v>219.96259751011462</v>
      </c>
    </row>
    <row r="242" spans="1:5" ht="12.75">
      <c r="A242">
        <v>240</v>
      </c>
      <c r="B242">
        <v>-3.628576185701661</v>
      </c>
      <c r="C242">
        <f t="shared" si="3"/>
        <v>221.80003840134853</v>
      </c>
      <c r="D242">
        <v>221</v>
      </c>
      <c r="E242">
        <f>D242-C242</f>
        <v>-0.8000384013485302</v>
      </c>
    </row>
    <row r="243" spans="1:3" ht="12.75">
      <c r="A243">
        <v>241</v>
      </c>
      <c r="B243">
        <v>-2.688029205022687</v>
      </c>
      <c r="C243">
        <f t="shared" si="3"/>
        <v>223.650295826564</v>
      </c>
    </row>
    <row r="244" spans="1:3" ht="12.75">
      <c r="A244">
        <v>242</v>
      </c>
      <c r="B244">
        <v>-1.800988406415101</v>
      </c>
      <c r="C244">
        <f t="shared" si="3"/>
        <v>225.50963961757247</v>
      </c>
    </row>
    <row r="245" spans="1:3" ht="12.75">
      <c r="A245">
        <v>243</v>
      </c>
      <c r="B245">
        <v>-0.9683185966016765</v>
      </c>
      <c r="C245">
        <f t="shared" si="3"/>
        <v>227.37448340341922</v>
      </c>
    </row>
    <row r="246" spans="1:3" ht="12.75">
      <c r="A246">
        <v>244</v>
      </c>
      <c r="B246">
        <v>-0.19081160460766</v>
      </c>
      <c r="C246">
        <f t="shared" si="3"/>
        <v>229.24138330034137</v>
      </c>
    </row>
    <row r="247" spans="1:5" ht="12.75">
      <c r="A247">
        <v>245</v>
      </c>
      <c r="B247">
        <v>0.5308293244335118</v>
      </c>
      <c r="C247">
        <f t="shared" si="3"/>
        <v>231.10703579072725</v>
      </c>
      <c r="D247">
        <v>230</v>
      </c>
      <c r="E247">
        <f>D247-C247</f>
        <v>-1.1070357907272523</v>
      </c>
    </row>
    <row r="248" spans="1:3" ht="12.75">
      <c r="A248">
        <v>246</v>
      </c>
      <c r="B248">
        <v>1.1960090879434802</v>
      </c>
      <c r="C248">
        <f t="shared" si="3"/>
        <v>232.96827501650012</v>
      </c>
    </row>
    <row r="249" spans="1:3" ht="12.75">
      <c r="A249">
        <v>247</v>
      </c>
      <c r="B249">
        <v>1.804264646287777</v>
      </c>
      <c r="C249">
        <f t="shared" si="3"/>
        <v>234.82206965724617</v>
      </c>
    </row>
    <row r="250" spans="1:3" ht="12.75">
      <c r="A250">
        <v>248</v>
      </c>
      <c r="B250">
        <v>2.355293676411776</v>
      </c>
      <c r="C250">
        <f t="shared" si="3"/>
        <v>236.66551951705566</v>
      </c>
    </row>
    <row r="251" spans="1:3" ht="12.75">
      <c r="A251">
        <v>249</v>
      </c>
      <c r="B251">
        <v>2.8489882586183484</v>
      </c>
      <c r="C251">
        <f t="shared" si="3"/>
        <v>238.49585190577594</v>
      </c>
    </row>
    <row r="252" spans="1:5" ht="12.75">
      <c r="A252">
        <v>250</v>
      </c>
      <c r="B252">
        <v>3.285473780441137</v>
      </c>
      <c r="C252">
        <f t="shared" si="3"/>
        <v>240.31041786950195</v>
      </c>
      <c r="D252">
        <v>239.5</v>
      </c>
      <c r="E252">
        <f>D252-C252</f>
        <v>-0.810417869501947</v>
      </c>
    </row>
    <row r="253" spans="1:3" ht="12.75">
      <c r="A253">
        <v>251</v>
      </c>
      <c r="B253">
        <v>3.6651530698406845</v>
      </c>
      <c r="C253">
        <f t="shared" si="3"/>
        <v>242.10668830094713</v>
      </c>
    </row>
    <row r="254" spans="1:3" ht="12.75">
      <c r="A254">
        <v>252</v>
      </c>
      <c r="B254">
        <v>3.988755530725058</v>
      </c>
      <c r="C254">
        <f t="shared" si="3"/>
        <v>243.88224994220423</v>
      </c>
    </row>
    <row r="255" spans="1:3" ht="12.75">
      <c r="A255">
        <v>253</v>
      </c>
      <c r="B255">
        <v>4.257390736523902</v>
      </c>
      <c r="C255">
        <f t="shared" si="3"/>
        <v>245.63480127970803</v>
      </c>
    </row>
    <row r="256" spans="1:3" ht="12.75">
      <c r="A256">
        <v>254</v>
      </c>
      <c r="B256">
        <v>4.472605534965211</v>
      </c>
      <c r="C256">
        <f t="shared" si="3"/>
        <v>247.3621483234033</v>
      </c>
    </row>
    <row r="257" spans="1:5" ht="12.75">
      <c r="A257">
        <v>255</v>
      </c>
      <c r="B257">
        <v>4.636443228199781</v>
      </c>
      <c r="C257">
        <f t="shared" si="3"/>
        <v>249.06220025867884</v>
      </c>
      <c r="D257">
        <v>248.5</v>
      </c>
      <c r="E257">
        <f>D257-C257</f>
        <v>-0.5622002586788426</v>
      </c>
    </row>
    <row r="258" spans="1:3" ht="12.75">
      <c r="A258">
        <v>256</v>
      </c>
      <c r="B258">
        <v>4.751502825689499</v>
      </c>
      <c r="C258">
        <f t="shared" si="3"/>
        <v>250.73296496009453</v>
      </c>
    </row>
    <row r="259" spans="1:3" ht="12.75">
      <c r="A259">
        <v>257</v>
      </c>
      <c r="B259">
        <v>4.820995745383982</v>
      </c>
      <c r="C259">
        <f aca="true" t="shared" si="4" ref="C259:C322">$F$2+INDEX($B$2:$B$362,MOD(A259+$G$2,360)+1)-IF(ABS($F$2+INDEX($B$2:$B$362,MOD(A259+$G$2,360)+1)-A259)&gt;180,360,0)</f>
        <v>252.37254435984877</v>
      </c>
    </row>
    <row r="260" spans="1:3" ht="12.75">
      <c r="A260">
        <v>258</v>
      </c>
      <c r="B260">
        <v>4.848796702129974</v>
      </c>
      <c r="C260">
        <f t="shared" si="4"/>
        <v>253.9791296709153</v>
      </c>
    </row>
    <row r="261" spans="1:3" ht="12.75">
      <c r="A261">
        <v>259</v>
      </c>
      <c r="B261">
        <v>4.83948493219458</v>
      </c>
      <c r="C261">
        <f t="shared" si="4"/>
        <v>255.55099647443188</v>
      </c>
    </row>
    <row r="262" spans="1:5" ht="12.75">
      <c r="A262">
        <v>260</v>
      </c>
      <c r="B262">
        <v>4.798371441669801</v>
      </c>
      <c r="C262">
        <f t="shared" si="4"/>
        <v>257.0864996929132</v>
      </c>
      <c r="D262">
        <v>256.5</v>
      </c>
      <c r="E262">
        <f>D262-C262</f>
        <v>-0.5864996929132076</v>
      </c>
    </row>
    <row r="263" spans="1:3" ht="12.75">
      <c r="A263">
        <v>261</v>
      </c>
      <c r="B263">
        <v>4.7315077342547625</v>
      </c>
      <c r="C263">
        <f t="shared" si="4"/>
        <v>258.58406848487823</v>
      </c>
    </row>
    <row r="264" spans="1:3" ht="12.75">
      <c r="A264">
        <v>262</v>
      </c>
      <c r="B264">
        <v>4.645671578560368</v>
      </c>
      <c r="C264">
        <f t="shared" si="4"/>
        <v>260.04220111227045</v>
      </c>
    </row>
    <row r="265" spans="1:3" ht="12.75">
      <c r="A265">
        <v>263</v>
      </c>
      <c r="B265">
        <v>4.54832591705501</v>
      </c>
      <c r="C265">
        <f t="shared" si="4"/>
        <v>261.4594598494106</v>
      </c>
    </row>
    <row r="266" spans="1:3" ht="12.75">
      <c r="A266">
        <v>264</v>
      </c>
      <c r="B266">
        <v>4.447548069175355</v>
      </c>
      <c r="C266">
        <f t="shared" si="4"/>
        <v>262.83446602099843</v>
      </c>
    </row>
    <row r="267" spans="1:5" ht="12.75">
      <c r="A267">
        <v>265</v>
      </c>
      <c r="B267">
        <v>4.351927957033212</v>
      </c>
      <c r="C267">
        <f t="shared" si="4"/>
        <v>264.1658952768134</v>
      </c>
      <c r="D267">
        <v>264</v>
      </c>
      <c r="E267">
        <f>D267-C267</f>
        <v>-0.16589527681338723</v>
      </c>
    </row>
    <row r="268" spans="1:3" ht="12.75">
      <c r="A268">
        <v>266</v>
      </c>
      <c r="B268">
        <v>4.270436124070784</v>
      </c>
      <c r="C268">
        <f t="shared" si="4"/>
        <v>265.4524732322109</v>
      </c>
    </row>
    <row r="269" spans="1:3" ht="12.75">
      <c r="A269">
        <v>267</v>
      </c>
      <c r="B269">
        <v>4.21226467558472</v>
      </c>
      <c r="C269">
        <f t="shared" si="4"/>
        <v>266.6929716263239</v>
      </c>
    </row>
    <row r="270" spans="1:3" ht="12.75">
      <c r="A270">
        <v>268</v>
      </c>
      <c r="B270">
        <v>4.186646709206485</v>
      </c>
      <c r="C270">
        <f t="shared" si="4"/>
        <v>267.886205174107</v>
      </c>
    </row>
    <row r="271" spans="1:3" ht="12.75">
      <c r="A271">
        <v>269</v>
      </c>
      <c r="B271">
        <v>4.202662024868758</v>
      </c>
      <c r="C271">
        <f t="shared" si="4"/>
        <v>269.03102931407955</v>
      </c>
    </row>
    <row r="272" spans="1:5" ht="12.75">
      <c r="A272">
        <v>270</v>
      </c>
      <c r="B272">
        <v>4.269038592146018</v>
      </c>
      <c r="C272">
        <f t="shared" si="4"/>
        <v>270.1263390808564</v>
      </c>
      <c r="D272">
        <v>270</v>
      </c>
      <c r="E272">
        <f>D272-C272</f>
        <v>-0.12633908085638268</v>
      </c>
    </row>
    <row r="273" spans="1:3" ht="12.75">
      <c r="A273">
        <v>271</v>
      </c>
      <c r="B273">
        <v>4.393960134458254</v>
      </c>
      <c r="C273">
        <f t="shared" si="4"/>
        <v>271.17106936021617</v>
      </c>
    </row>
    <row r="274" spans="1:3" ht="12.75">
      <c r="A274">
        <v>272</v>
      </c>
      <c r="B274">
        <v>4.58489009124888</v>
      </c>
      <c r="C274">
        <f t="shared" si="4"/>
        <v>272.16419681429835</v>
      </c>
    </row>
    <row r="275" spans="1:3" ht="12.75">
      <c r="A275">
        <v>273</v>
      </c>
      <c r="B275">
        <v>4.848421110917229</v>
      </c>
      <c r="C275">
        <f t="shared" si="4"/>
        <v>273.1047437949773</v>
      </c>
    </row>
    <row r="276" spans="1:3" ht="12.75">
      <c r="A276">
        <v>274</v>
      </c>
      <c r="B276">
        <v>5.190157235670142</v>
      </c>
      <c r="C276">
        <f t="shared" si="4"/>
        <v>273.9917845935849</v>
      </c>
    </row>
    <row r="277" spans="1:5" ht="12.75">
      <c r="A277">
        <v>275</v>
      </c>
      <c r="B277">
        <v>5.614633326508539</v>
      </c>
      <c r="C277">
        <f t="shared" si="4"/>
        <v>274.8244544033983</v>
      </c>
      <c r="D277">
        <v>275</v>
      </c>
      <c r="E277">
        <f>D277-C277</f>
        <v>0.1755455966016939</v>
      </c>
    </row>
    <row r="278" spans="1:3" ht="12.75">
      <c r="A278">
        <v>276</v>
      </c>
      <c r="B278">
        <v>6.12527338821009</v>
      </c>
      <c r="C278">
        <f t="shared" si="4"/>
        <v>275.6019613953924</v>
      </c>
    </row>
    <row r="279" spans="1:3" ht="12.75">
      <c r="A279">
        <v>277</v>
      </c>
      <c r="B279">
        <v>6.724386653000209</v>
      </c>
      <c r="C279">
        <f t="shared" si="4"/>
        <v>276.3236023244335</v>
      </c>
    </row>
    <row r="280" spans="1:3" ht="12.75">
      <c r="A280">
        <v>278</v>
      </c>
      <c r="B280">
        <v>7.413197881365619</v>
      </c>
      <c r="C280">
        <f t="shared" si="4"/>
        <v>276.9887820879435</v>
      </c>
    </row>
    <row r="281" spans="1:3" ht="12.75">
      <c r="A281">
        <v>279</v>
      </c>
      <c r="B281">
        <v>8.191906556229057</v>
      </c>
      <c r="C281">
        <f t="shared" si="4"/>
        <v>277.5970376462878</v>
      </c>
    </row>
    <row r="282" spans="1:5" ht="12.75">
      <c r="A282">
        <v>280</v>
      </c>
      <c r="B282">
        <v>9.059768581449632</v>
      </c>
      <c r="C282">
        <f t="shared" si="4"/>
        <v>278.14806667641176</v>
      </c>
      <c r="D282">
        <v>280</v>
      </c>
      <c r="E282">
        <f>D282-C282</f>
        <v>1.8519333235882414</v>
      </c>
    </row>
    <row r="283" spans="1:3" ht="12.75">
      <c r="A283">
        <v>281</v>
      </c>
      <c r="B283">
        <v>10.015193733688548</v>
      </c>
      <c r="C283">
        <f t="shared" si="4"/>
        <v>278.6417612586184</v>
      </c>
    </row>
    <row r="284" spans="1:3" ht="12.75">
      <c r="A284">
        <v>282</v>
      </c>
      <c r="B284">
        <v>11.055852357209375</v>
      </c>
      <c r="C284">
        <f t="shared" si="4"/>
        <v>279.07824678044113</v>
      </c>
    </row>
    <row r="285" spans="1:3" ht="12.75">
      <c r="A285">
        <v>283</v>
      </c>
      <c r="B285">
        <v>12.178785481454327</v>
      </c>
      <c r="C285">
        <f t="shared" si="4"/>
        <v>279.4579260698407</v>
      </c>
    </row>
    <row r="286" spans="1:3" ht="12.75">
      <c r="A286">
        <v>284</v>
      </c>
      <c r="B286">
        <v>13.38051351197251</v>
      </c>
      <c r="C286">
        <f t="shared" si="4"/>
        <v>279.78152853072504</v>
      </c>
    </row>
    <row r="287" spans="1:5" ht="12.75">
      <c r="A287">
        <v>285</v>
      </c>
      <c r="B287">
        <v>14.657139738905641</v>
      </c>
      <c r="C287">
        <f t="shared" si="4"/>
        <v>280.0501637365239</v>
      </c>
      <c r="D287">
        <v>281.5</v>
      </c>
      <c r="E287">
        <f>D287-C287</f>
        <v>1.4498362634760724</v>
      </c>
    </row>
    <row r="288" spans="1:3" ht="12.75">
      <c r="A288">
        <v>286</v>
      </c>
      <c r="B288">
        <v>16.004445995780472</v>
      </c>
      <c r="C288">
        <f t="shared" si="4"/>
        <v>280.2653785349652</v>
      </c>
    </row>
    <row r="289" spans="1:3" ht="12.75">
      <c r="A289">
        <v>287</v>
      </c>
      <c r="B289">
        <v>17.417978794115157</v>
      </c>
      <c r="C289">
        <f t="shared" si="4"/>
        <v>280.42921622819983</v>
      </c>
    </row>
    <row r="290" spans="1:3" ht="12.75">
      <c r="A290">
        <v>288</v>
      </c>
      <c r="B290">
        <v>18.893125102405463</v>
      </c>
      <c r="C290">
        <f t="shared" si="4"/>
        <v>280.54427582568945</v>
      </c>
    </row>
    <row r="291" spans="1:3" ht="12.75">
      <c r="A291">
        <v>289</v>
      </c>
      <c r="B291">
        <v>20.42517760871644</v>
      </c>
      <c r="C291">
        <f t="shared" si="4"/>
        <v>280.61376874538405</v>
      </c>
    </row>
    <row r="292" spans="1:5" ht="12.75">
      <c r="A292">
        <v>290</v>
      </c>
      <c r="B292">
        <v>22.00938980496761</v>
      </c>
      <c r="C292">
        <f t="shared" si="4"/>
        <v>280.64156970212997</v>
      </c>
      <c r="D292">
        <v>282</v>
      </c>
      <c r="E292">
        <f>D292-C292</f>
        <v>1.3584302978700293</v>
      </c>
    </row>
    <row r="293" spans="1:3" ht="12.75">
      <c r="A293">
        <v>291</v>
      </c>
      <c r="B293">
        <v>23.6410215738443</v>
      </c>
      <c r="C293">
        <f t="shared" si="4"/>
        <v>280.63225793219465</v>
      </c>
    </row>
    <row r="294" spans="1:3" ht="12.75">
      <c r="A294">
        <v>292</v>
      </c>
      <c r="B294">
        <v>25.31537617005786</v>
      </c>
      <c r="C294">
        <f t="shared" si="4"/>
        <v>280.59114444166977</v>
      </c>
    </row>
    <row r="295" spans="1:3" ht="12.75">
      <c r="A295">
        <v>293</v>
      </c>
      <c r="B295">
        <v>27.027829593199854</v>
      </c>
      <c r="C295">
        <f t="shared" si="4"/>
        <v>280.5242807342548</v>
      </c>
    </row>
    <row r="296" spans="1:3" ht="12.75">
      <c r="A296">
        <v>294</v>
      </c>
      <c r="B296">
        <v>28.773853375686755</v>
      </c>
      <c r="C296">
        <f t="shared" si="4"/>
        <v>280.43844457856034</v>
      </c>
    </row>
    <row r="297" spans="1:5" ht="12.75">
      <c r="A297">
        <v>295</v>
      </c>
      <c r="B297">
        <v>30.54903177937267</v>
      </c>
      <c r="C297">
        <f t="shared" si="4"/>
        <v>280.3410989170551</v>
      </c>
      <c r="D297">
        <v>282</v>
      </c>
      <c r="E297">
        <f>D297-C297</f>
        <v>1.658901082944908</v>
      </c>
    </row>
    <row r="298" spans="1:3" ht="12.75">
      <c r="A298">
        <v>296</v>
      </c>
      <c r="B298">
        <v>32.3490743275197</v>
      </c>
      <c r="C298">
        <f t="shared" si="4"/>
        <v>280.2403210691753</v>
      </c>
    </row>
    <row r="299" spans="1:3" ht="12.75">
      <c r="A299">
        <v>297</v>
      </c>
      <c r="B299">
        <v>34.169824510114594</v>
      </c>
      <c r="C299">
        <f t="shared" si="4"/>
        <v>280.1447009570332</v>
      </c>
    </row>
    <row r="300" spans="1:3" ht="12.75">
      <c r="A300">
        <v>298</v>
      </c>
      <c r="B300">
        <v>36.00726540134852</v>
      </c>
      <c r="C300">
        <f t="shared" si="4"/>
        <v>280.0632091240708</v>
      </c>
    </row>
    <row r="301" spans="1:3" ht="12.75">
      <c r="A301">
        <v>299</v>
      </c>
      <c r="B301">
        <v>37.857522826563994</v>
      </c>
      <c r="C301">
        <f t="shared" si="4"/>
        <v>280.00503767558473</v>
      </c>
    </row>
    <row r="302" spans="1:5" ht="12.75">
      <c r="A302">
        <v>300</v>
      </c>
      <c r="B302">
        <v>39.716866617572464</v>
      </c>
      <c r="C302">
        <f t="shared" si="4"/>
        <v>279.9794197092065</v>
      </c>
      <c r="D302">
        <v>281.5</v>
      </c>
      <c r="E302">
        <f>D302-C302</f>
        <v>1.5205802907934753</v>
      </c>
    </row>
    <row r="303" spans="1:3" ht="12.75">
      <c r="A303">
        <v>301</v>
      </c>
      <c r="B303">
        <v>41.581710403419194</v>
      </c>
      <c r="C303">
        <f t="shared" si="4"/>
        <v>279.9954350248687</v>
      </c>
    </row>
    <row r="304" spans="1:3" ht="12.75">
      <c r="A304">
        <v>302</v>
      </c>
      <c r="B304">
        <v>43.44861030034136</v>
      </c>
      <c r="C304">
        <f t="shared" si="4"/>
        <v>280.06181159214606</v>
      </c>
    </row>
    <row r="305" spans="1:3" ht="12.75">
      <c r="A305">
        <v>303</v>
      </c>
      <c r="B305">
        <v>45.31426279072723</v>
      </c>
      <c r="C305">
        <f t="shared" si="4"/>
        <v>280.1867331344583</v>
      </c>
    </row>
    <row r="306" spans="1:3" ht="12.75">
      <c r="A306">
        <v>304</v>
      </c>
      <c r="B306">
        <v>47.175502016500104</v>
      </c>
      <c r="C306">
        <f t="shared" si="4"/>
        <v>280.3776630912489</v>
      </c>
    </row>
    <row r="307" spans="1:5" ht="12.75">
      <c r="A307">
        <v>305</v>
      </c>
      <c r="B307">
        <v>49.02929665724618</v>
      </c>
      <c r="C307">
        <f t="shared" si="4"/>
        <v>280.64119411091724</v>
      </c>
      <c r="D307">
        <v>281.5</v>
      </c>
      <c r="E307">
        <f>D307-C307</f>
        <v>0.8588058890827597</v>
      </c>
    </row>
    <row r="308" spans="1:3" ht="12.75">
      <c r="A308">
        <v>306</v>
      </c>
      <c r="B308">
        <v>50.87274651705566</v>
      </c>
      <c r="C308">
        <f t="shared" si="4"/>
        <v>280.98293023567015</v>
      </c>
    </row>
    <row r="309" spans="1:3" ht="12.75">
      <c r="A309">
        <v>307</v>
      </c>
      <c r="B309">
        <v>52.703078905775925</v>
      </c>
      <c r="C309">
        <f t="shared" si="4"/>
        <v>281.4074063265085</v>
      </c>
    </row>
    <row r="310" spans="1:3" ht="12.75">
      <c r="A310">
        <v>308</v>
      </c>
      <c r="B310">
        <v>54.517644869501936</v>
      </c>
      <c r="C310">
        <f t="shared" si="4"/>
        <v>281.91804638821014</v>
      </c>
    </row>
    <row r="311" spans="1:3" ht="12.75">
      <c r="A311">
        <v>309</v>
      </c>
      <c r="B311">
        <v>56.313915300947116</v>
      </c>
      <c r="C311">
        <f t="shared" si="4"/>
        <v>282.5171596530002</v>
      </c>
    </row>
    <row r="312" spans="1:5" ht="12.75">
      <c r="A312">
        <v>310</v>
      </c>
      <c r="B312">
        <v>58.0894769422042</v>
      </c>
      <c r="C312">
        <f t="shared" si="4"/>
        <v>283.20597088136566</v>
      </c>
      <c r="D312">
        <v>282.5</v>
      </c>
      <c r="E312">
        <f>D312-C312</f>
        <v>-0.7059708813656584</v>
      </c>
    </row>
    <row r="313" spans="1:3" ht="12.75">
      <c r="A313">
        <v>311</v>
      </c>
      <c r="B313">
        <v>59.84202827970802</v>
      </c>
      <c r="C313">
        <f t="shared" si="4"/>
        <v>283.9846795562291</v>
      </c>
    </row>
    <row r="314" spans="1:3" ht="12.75">
      <c r="A314">
        <v>312</v>
      </c>
      <c r="B314">
        <v>61.56937532340328</v>
      </c>
      <c r="C314">
        <f t="shared" si="4"/>
        <v>284.85254158144966</v>
      </c>
    </row>
    <row r="315" spans="1:3" ht="12.75">
      <c r="A315">
        <v>313</v>
      </c>
      <c r="B315">
        <v>63.269427258678846</v>
      </c>
      <c r="C315">
        <f t="shared" si="4"/>
        <v>285.80796673368854</v>
      </c>
    </row>
    <row r="316" spans="1:3" ht="12.75">
      <c r="A316">
        <v>314</v>
      </c>
      <c r="B316">
        <v>64.94019196009454</v>
      </c>
      <c r="C316">
        <f t="shared" si="4"/>
        <v>286.84862535720936</v>
      </c>
    </row>
    <row r="317" spans="1:5" ht="12.75">
      <c r="A317">
        <v>315</v>
      </c>
      <c r="B317">
        <v>66.57977135984876</v>
      </c>
      <c r="C317">
        <f t="shared" si="4"/>
        <v>287.97155848145434</v>
      </c>
      <c r="D317">
        <v>287.5</v>
      </c>
      <c r="E317">
        <f>D317-C317</f>
        <v>-0.47155848145433765</v>
      </c>
    </row>
    <row r="318" spans="1:3" ht="12.75">
      <c r="A318">
        <v>316</v>
      </c>
      <c r="B318">
        <v>68.18635667091529</v>
      </c>
      <c r="C318">
        <f t="shared" si="4"/>
        <v>289.17328651197255</v>
      </c>
    </row>
    <row r="319" spans="1:3" ht="12.75">
      <c r="A319">
        <v>317</v>
      </c>
      <c r="B319">
        <v>69.75822347443187</v>
      </c>
      <c r="C319">
        <f t="shared" si="4"/>
        <v>290.44991273890565</v>
      </c>
    </row>
    <row r="320" spans="1:3" ht="12.75">
      <c r="A320">
        <v>318</v>
      </c>
      <c r="B320">
        <v>71.29372669291322</v>
      </c>
      <c r="C320">
        <f t="shared" si="4"/>
        <v>291.7972189957805</v>
      </c>
    </row>
    <row r="321" spans="1:3" ht="12.75">
      <c r="A321">
        <v>319</v>
      </c>
      <c r="B321">
        <v>72.79129548487819</v>
      </c>
      <c r="C321">
        <f t="shared" si="4"/>
        <v>293.21075179411514</v>
      </c>
    </row>
    <row r="322" spans="1:5" ht="12.75">
      <c r="A322">
        <v>320</v>
      </c>
      <c r="B322">
        <v>74.24942811227045</v>
      </c>
      <c r="C322">
        <f t="shared" si="4"/>
        <v>294.6858981024055</v>
      </c>
      <c r="D322">
        <v>293</v>
      </c>
      <c r="E322">
        <f>D322-C322</f>
        <v>-1.6858981024054742</v>
      </c>
    </row>
    <row r="323" spans="1:3" ht="12.75">
      <c r="A323">
        <v>321</v>
      </c>
      <c r="B323">
        <v>75.6666868494106</v>
      </c>
      <c r="C323">
        <f aca="true" t="shared" si="5" ref="C323:C362">$F$2+INDEX($B$2:$B$362,MOD(A323+$G$2,360)+1)-IF(ABS($F$2+INDEX($B$2:$B$362,MOD(A323+$G$2,360)+1)-A323)&gt;180,360,0)</f>
        <v>296.2179506087165</v>
      </c>
    </row>
    <row r="324" spans="1:3" ht="12.75">
      <c r="A324">
        <v>322</v>
      </c>
      <c r="B324">
        <v>77.04169302099844</v>
      </c>
      <c r="C324">
        <f t="shared" si="5"/>
        <v>297.8021628049676</v>
      </c>
    </row>
    <row r="325" spans="1:3" ht="12.75">
      <c r="A325">
        <v>323</v>
      </c>
      <c r="B325">
        <v>78.37312227681336</v>
      </c>
      <c r="C325">
        <f t="shared" si="5"/>
        <v>299.4337945738443</v>
      </c>
    </row>
    <row r="326" spans="1:3" ht="12.75">
      <c r="A326">
        <v>324</v>
      </c>
      <c r="B326">
        <v>79.65970023221084</v>
      </c>
      <c r="C326">
        <f t="shared" si="5"/>
        <v>301.1081491700579</v>
      </c>
    </row>
    <row r="327" spans="1:5" ht="12.75">
      <c r="A327">
        <v>325</v>
      </c>
      <c r="B327">
        <v>80.9001986263239</v>
      </c>
      <c r="C327">
        <f t="shared" si="5"/>
        <v>302.82060259319985</v>
      </c>
      <c r="D327">
        <v>301</v>
      </c>
      <c r="E327">
        <f>D327-C327</f>
        <v>-1.820602593199851</v>
      </c>
    </row>
    <row r="328" spans="1:3" ht="12.75">
      <c r="A328">
        <v>326</v>
      </c>
      <c r="B328">
        <v>82.093432174107</v>
      </c>
      <c r="C328">
        <f t="shared" si="5"/>
        <v>304.56662637568684</v>
      </c>
    </row>
    <row r="329" spans="1:3" ht="12.75">
      <c r="A329">
        <v>327</v>
      </c>
      <c r="B329">
        <v>83.23825631407954</v>
      </c>
      <c r="C329">
        <f t="shared" si="5"/>
        <v>306.34180477937264</v>
      </c>
    </row>
    <row r="330" spans="1:3" ht="12.75">
      <c r="A330">
        <v>328</v>
      </c>
      <c r="B330">
        <v>84.33356608085636</v>
      </c>
      <c r="C330">
        <f t="shared" si="5"/>
        <v>308.1418473275197</v>
      </c>
    </row>
    <row r="331" spans="1:3" ht="12.75">
      <c r="A331">
        <v>329</v>
      </c>
      <c r="B331">
        <v>85.37829636021615</v>
      </c>
      <c r="C331">
        <f t="shared" si="5"/>
        <v>309.9625975101146</v>
      </c>
    </row>
    <row r="332" spans="1:5" ht="12.75">
      <c r="A332">
        <v>330</v>
      </c>
      <c r="B332">
        <v>86.37142381429834</v>
      </c>
      <c r="C332">
        <f t="shared" si="5"/>
        <v>311.80003840134856</v>
      </c>
      <c r="D332">
        <v>311</v>
      </c>
      <c r="E332">
        <f>D332-C332</f>
        <v>-0.8000384013485586</v>
      </c>
    </row>
    <row r="333" spans="1:3" ht="12.75">
      <c r="A333">
        <v>331</v>
      </c>
      <c r="B333">
        <v>87.3119707949773</v>
      </c>
      <c r="C333">
        <f t="shared" si="5"/>
        <v>313.650295826564</v>
      </c>
    </row>
    <row r="334" spans="1:3" ht="12.75">
      <c r="A334">
        <v>332</v>
      </c>
      <c r="B334">
        <v>88.19901159358487</v>
      </c>
      <c r="C334">
        <f t="shared" si="5"/>
        <v>315.5096396175725</v>
      </c>
    </row>
    <row r="335" spans="1:3" ht="12.75">
      <c r="A335">
        <v>333</v>
      </c>
      <c r="B335">
        <v>89.03168140339831</v>
      </c>
      <c r="C335">
        <f t="shared" si="5"/>
        <v>317.3744834034192</v>
      </c>
    </row>
    <row r="336" spans="1:3" ht="12.75">
      <c r="A336">
        <v>334</v>
      </c>
      <c r="B336">
        <v>89.80918839539237</v>
      </c>
      <c r="C336">
        <f t="shared" si="5"/>
        <v>319.24138330034134</v>
      </c>
    </row>
    <row r="337" spans="1:5" ht="12.75">
      <c r="A337">
        <v>335</v>
      </c>
      <c r="B337">
        <v>90.53082932443353</v>
      </c>
      <c r="C337">
        <f t="shared" si="5"/>
        <v>321.10703579072725</v>
      </c>
      <c r="D337">
        <v>320</v>
      </c>
      <c r="E337">
        <f>D337-C337</f>
        <v>-1.1070357907272523</v>
      </c>
    </row>
    <row r="338" spans="1:3" ht="12.75">
      <c r="A338">
        <v>336</v>
      </c>
      <c r="B338">
        <v>91.19600908794345</v>
      </c>
      <c r="C338">
        <f t="shared" si="5"/>
        <v>322.9682750165001</v>
      </c>
    </row>
    <row r="339" spans="1:3" ht="12.75">
      <c r="A339">
        <v>337</v>
      </c>
      <c r="B339">
        <v>91.80426464628776</v>
      </c>
      <c r="C339">
        <f t="shared" si="5"/>
        <v>324.8220696572462</v>
      </c>
    </row>
    <row r="340" spans="1:3" ht="12.75">
      <c r="A340">
        <v>338</v>
      </c>
      <c r="B340">
        <v>92.35529367641175</v>
      </c>
      <c r="C340">
        <f t="shared" si="5"/>
        <v>326.6655195170557</v>
      </c>
    </row>
    <row r="341" spans="1:3" ht="12.75">
      <c r="A341">
        <v>339</v>
      </c>
      <c r="B341">
        <v>92.84898825861835</v>
      </c>
      <c r="C341">
        <f t="shared" si="5"/>
        <v>328.49585190577596</v>
      </c>
    </row>
    <row r="342" spans="1:5" ht="12.75">
      <c r="A342">
        <v>340</v>
      </c>
      <c r="B342">
        <v>93.28547378044111</v>
      </c>
      <c r="C342">
        <f t="shared" si="5"/>
        <v>330.3104178695019</v>
      </c>
      <c r="D342">
        <v>329.5</v>
      </c>
      <c r="E342">
        <f>D342-C342</f>
        <v>-0.8104178695019186</v>
      </c>
    </row>
    <row r="343" spans="1:3" ht="12.75">
      <c r="A343">
        <v>341</v>
      </c>
      <c r="B343">
        <v>93.6651530698407</v>
      </c>
      <c r="C343">
        <f t="shared" si="5"/>
        <v>332.10668830094716</v>
      </c>
    </row>
    <row r="344" spans="1:3" ht="12.75">
      <c r="A344">
        <v>342</v>
      </c>
      <c r="B344">
        <v>93.98875553072504</v>
      </c>
      <c r="C344">
        <f t="shared" si="5"/>
        <v>333.8822499422042</v>
      </c>
    </row>
    <row r="345" spans="1:3" ht="12.75">
      <c r="A345">
        <v>343</v>
      </c>
      <c r="B345">
        <v>94.25739073652392</v>
      </c>
      <c r="C345">
        <f t="shared" si="5"/>
        <v>335.6348012797081</v>
      </c>
    </row>
    <row r="346" spans="1:3" ht="12.75">
      <c r="A346">
        <v>344</v>
      </c>
      <c r="B346">
        <v>94.47260553496518</v>
      </c>
      <c r="C346">
        <f t="shared" si="5"/>
        <v>337.3621483234033</v>
      </c>
    </row>
    <row r="347" spans="1:5" ht="12.75">
      <c r="A347">
        <v>345</v>
      </c>
      <c r="B347">
        <v>94.6364432281998</v>
      </c>
      <c r="C347">
        <f t="shared" si="5"/>
        <v>339.0622002586789</v>
      </c>
      <c r="D347">
        <v>338.5</v>
      </c>
      <c r="E347">
        <f>D347-C347</f>
        <v>-0.5622002586788994</v>
      </c>
    </row>
    <row r="348" spans="1:3" ht="12.75">
      <c r="A348">
        <v>346</v>
      </c>
      <c r="B348">
        <v>94.75150282568946</v>
      </c>
      <c r="C348">
        <f t="shared" si="5"/>
        <v>340.7329649600946</v>
      </c>
    </row>
    <row r="349" spans="1:3" ht="12.75">
      <c r="A349">
        <v>347</v>
      </c>
      <c r="B349">
        <v>94.82099574538401</v>
      </c>
      <c r="C349">
        <f t="shared" si="5"/>
        <v>342.3725443598488</v>
      </c>
    </row>
    <row r="350" spans="1:3" ht="12.75">
      <c r="A350">
        <v>348</v>
      </c>
      <c r="B350">
        <v>94.84879670212996</v>
      </c>
      <c r="C350">
        <f t="shared" si="5"/>
        <v>343.9791296709153</v>
      </c>
    </row>
    <row r="351" spans="1:3" ht="12.75">
      <c r="A351">
        <v>349</v>
      </c>
      <c r="B351">
        <v>94.83948493219462</v>
      </c>
      <c r="C351">
        <f t="shared" si="5"/>
        <v>345.5509964744319</v>
      </c>
    </row>
    <row r="352" spans="1:5" ht="12.75">
      <c r="A352">
        <v>350</v>
      </c>
      <c r="B352">
        <v>94.79837144166977</v>
      </c>
      <c r="C352">
        <f t="shared" si="5"/>
        <v>347.0864996929132</v>
      </c>
      <c r="D352">
        <v>346.5</v>
      </c>
      <c r="E352">
        <f>D352-C352</f>
        <v>-0.5864996929132076</v>
      </c>
    </row>
    <row r="353" spans="1:3" ht="12.75">
      <c r="A353">
        <v>351</v>
      </c>
      <c r="B353">
        <v>94.73150773425478</v>
      </c>
      <c r="C353">
        <f t="shared" si="5"/>
        <v>348.58406848487823</v>
      </c>
    </row>
    <row r="354" spans="1:3" ht="12.75">
      <c r="A354">
        <v>352</v>
      </c>
      <c r="B354">
        <v>94.64567157856033</v>
      </c>
      <c r="C354">
        <f t="shared" si="5"/>
        <v>350.0422011122705</v>
      </c>
    </row>
    <row r="355" spans="1:3" ht="12.75">
      <c r="A355">
        <v>353</v>
      </c>
      <c r="B355">
        <v>94.54832591705505</v>
      </c>
      <c r="C355">
        <f t="shared" si="5"/>
        <v>351.4594598494106</v>
      </c>
    </row>
    <row r="356" spans="1:3" ht="12.75">
      <c r="A356">
        <v>354</v>
      </c>
      <c r="B356">
        <v>94.4475480691753</v>
      </c>
      <c r="C356">
        <f t="shared" si="5"/>
        <v>352.83446602099843</v>
      </c>
    </row>
    <row r="357" spans="1:5" ht="12.75">
      <c r="A357">
        <v>355</v>
      </c>
      <c r="B357">
        <v>94.35192795703318</v>
      </c>
      <c r="C357">
        <f t="shared" si="5"/>
        <v>354.16589527681333</v>
      </c>
      <c r="D357">
        <v>354</v>
      </c>
      <c r="E357">
        <f>D357-C357</f>
        <v>-0.16589527681333038</v>
      </c>
    </row>
    <row r="358" spans="1:3" ht="12.75">
      <c r="A358">
        <v>356</v>
      </c>
      <c r="B358">
        <v>94.27043612407081</v>
      </c>
      <c r="C358">
        <f t="shared" si="5"/>
        <v>355.4524732322109</v>
      </c>
    </row>
    <row r="359" spans="1:3" ht="12.75">
      <c r="A359">
        <v>357</v>
      </c>
      <c r="B359">
        <v>94.21226467558469</v>
      </c>
      <c r="C359">
        <f t="shared" si="5"/>
        <v>356.6929716263239</v>
      </c>
    </row>
    <row r="360" spans="1:3" ht="12.75">
      <c r="A360">
        <v>358</v>
      </c>
      <c r="B360">
        <v>94.18664670920651</v>
      </c>
      <c r="C360">
        <f t="shared" si="5"/>
        <v>357.886205174107</v>
      </c>
    </row>
    <row r="361" spans="1:3" ht="12.75">
      <c r="A361">
        <v>359</v>
      </c>
      <c r="B361">
        <v>94.20266202486872</v>
      </c>
      <c r="C361">
        <f t="shared" si="5"/>
        <v>359.03102931407955</v>
      </c>
    </row>
    <row r="362" spans="1:5" ht="12.75">
      <c r="A362">
        <v>360</v>
      </c>
      <c r="B362">
        <v>94.26903859214605</v>
      </c>
      <c r="C362">
        <f t="shared" si="5"/>
        <v>360.1263390808564</v>
      </c>
      <c r="D362">
        <v>360</v>
      </c>
      <c r="E362">
        <f>D362-C362</f>
        <v>-0.12633908085638268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Runninger</dc:creator>
  <cp:keywords/>
  <dc:description/>
  <cp:lastModifiedBy>Phil Runninger</cp:lastModifiedBy>
  <dcterms:created xsi:type="dcterms:W3CDTF">2006-05-23T15:32:35Z</dcterms:created>
  <dcterms:modified xsi:type="dcterms:W3CDTF">2006-05-31T20:31:42Z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